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drawings/drawing1.xml" ContentType="application/vnd.openxmlformats-officedocument.drawing+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drawings/drawing2.xml" ContentType="application/vnd.openxmlformats-officedocument.drawing+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166" yWindow="65476" windowWidth="12120" windowHeight="8550" activeTab="0"/>
  </bookViews>
  <sheets>
    <sheet name="1機關數" sheetId="1" r:id="rId1"/>
    <sheet name="2人數" sheetId="2" r:id="rId2"/>
    <sheet name="3歷年退休 " sheetId="3" r:id="rId3"/>
    <sheet name="4歷年撫卹" sheetId="4" r:id="rId4"/>
    <sheet name="5歷年離退 " sheetId="5" r:id="rId5"/>
    <sheet name="6歷年退離(政) " sheetId="6" r:id="rId6"/>
    <sheet name="7歷年退離(公)" sheetId="7" r:id="rId7"/>
    <sheet name="8歷年退離(教)" sheetId="8" r:id="rId8"/>
    <sheet name="9歷年退離(軍)" sheetId="9" r:id="rId9"/>
    <sheet name="10當年退離(政)" sheetId="10" r:id="rId10"/>
    <sheet name="11當年退離(公)" sheetId="11" r:id="rId11"/>
    <sheet name="12當年退離(教)" sheetId="12" r:id="rId12"/>
    <sheet name="13當年退休" sheetId="13" r:id="rId13"/>
    <sheet name="14退休(政)" sheetId="14" r:id="rId14"/>
    <sheet name="15退休(公) " sheetId="15" r:id="rId15"/>
    <sheet name="16退休(教) " sheetId="16" r:id="rId16"/>
    <sheet name="17退伍(軍)" sheetId="17" r:id="rId17"/>
    <sheet name="18當年撫卹 " sheetId="18" r:id="rId18"/>
    <sheet name="19撫卹(政) " sheetId="19" r:id="rId19"/>
    <sheet name="20撫卹(公)" sheetId="20" r:id="rId20"/>
    <sheet name="21撫卹(教)" sheetId="21" r:id="rId21"/>
    <sheet name="22撫卹(軍) " sheetId="22" r:id="rId22"/>
    <sheet name="23當年離退" sheetId="23" r:id="rId23"/>
    <sheet name="24退休平均俸額 " sheetId="24" r:id="rId24"/>
    <sheet name="25撫卹平均俸額" sheetId="25" r:id="rId25"/>
    <sheet name="26參加者平均俸額 " sheetId="26" r:id="rId26"/>
    <sheet name="27平均俸額(總表) " sheetId="27" r:id="rId27"/>
    <sheet name="28平均俸額(一次退) " sheetId="28" r:id="rId28"/>
    <sheet name="29平均俸額(月退) " sheetId="29" r:id="rId29"/>
    <sheet name="30退休平均年齡" sheetId="30" r:id="rId30"/>
    <sheet name="31平均年齡(政) " sheetId="31" r:id="rId31"/>
    <sheet name="32平均年齡(公)" sheetId="32" r:id="rId32"/>
    <sheet name="33平均年齡(教) " sheetId="33" r:id="rId33"/>
    <sheet name="34平均年齡(軍) " sheetId="34" r:id="rId34"/>
    <sheet name="35一次撫慰金人數" sheetId="35" r:id="rId35"/>
    <sheet name="36配偶平均年齡 " sheetId="36" r:id="rId36"/>
    <sheet name="37父母平均年齡 " sheetId="37" r:id="rId37"/>
    <sheet name="38子女平均年齡" sheetId="38" r:id="rId38"/>
    <sheet name="39作業收支(累計)o" sheetId="39" r:id="rId39"/>
    <sheet name="40支出(政)(政府別)o" sheetId="40" r:id="rId40"/>
    <sheet name="41支出(公)(政府別)o" sheetId="41" r:id="rId41"/>
    <sheet name="42支出(教)(政府別)o" sheetId="42" r:id="rId42"/>
    <sheet name="43支出(總)o " sheetId="43" r:id="rId43"/>
    <sheet name="44支出(政)o " sheetId="44" r:id="rId44"/>
    <sheet name="45支出(公)o " sheetId="45" r:id="rId45"/>
    <sheet name="46支出(教)o " sheetId="46" r:id="rId46"/>
    <sheet name="47支出(軍)o " sheetId="47" r:id="rId47"/>
    <sheet name="48定撥(歷年)o " sheetId="48" r:id="rId48"/>
    <sheet name="49定撥(當年度)o " sheetId="49" r:id="rId49"/>
    <sheet name="50規劃表" sheetId="50" r:id="rId50"/>
    <sheet name="51規劃比較表" sheetId="51" r:id="rId51"/>
    <sheet name="52運用收益 (含實際) " sheetId="52" r:id="rId52"/>
    <sheet name="53平衡表 o" sheetId="53" r:id="rId53"/>
    <sheet name="54資產明細o " sheetId="54" r:id="rId54"/>
    <sheet name="55收支表o" sheetId="55" r:id="rId55"/>
    <sheet name="56預決算o" sheetId="56" r:id="rId56"/>
    <sheet name="57委託人權益" sheetId="57" r:id="rId57"/>
    <sheet name="附錄1提撥進度表" sheetId="58" r:id="rId58"/>
    <sheet name="精算基礎" sheetId="59" r:id="rId59"/>
    <sheet name="精算基礎 (2)" sheetId="60" r:id="rId60"/>
    <sheet name="附錄2-1國內委託經營(彙總)" sheetId="61" r:id="rId61"/>
    <sheet name="附錄2-2國外委託經營(彙總)" sheetId="62" r:id="rId62"/>
    <sheet name="附錄3行政經費o" sheetId="63" r:id="rId63"/>
    <sheet name="附錄4員額配置" sheetId="64" r:id="rId64"/>
    <sheet name="附錄5教育程度" sheetId="65" r:id="rId65"/>
    <sheet name="附錄6考試類別" sheetId="66" r:id="rId66"/>
    <sheet name="附錄7年齡分布" sheetId="67" r:id="rId67"/>
    <sheet name="附錄8任職年資" sheetId="68" r:id="rId68"/>
  </sheets>
  <externalReferences>
    <externalReference r:id="rId71"/>
  </externalReferences>
  <definedNames>
    <definedName name="OLE_LINK7" localSheetId="60">'附錄2-1國內委託經營(彙總)'!#REF!</definedName>
    <definedName name="OLE_LINK7" localSheetId="61">'附錄2-2國外委託經營(彙總)'!#REF!</definedName>
    <definedName name="_xlnm.Print_Area" localSheetId="16">'17退伍(軍)'!$A$1:$D$60</definedName>
    <definedName name="_xlnm.Print_Area" localSheetId="17">'18當年撫卹 '!$A$1:$I$16</definedName>
    <definedName name="_xlnm.Print_Area" localSheetId="18">'19撫卹(政) '!$A$1:$H$16</definedName>
    <definedName name="_xlnm.Print_Area" localSheetId="19">'20撫卹(公)'!$A$1:$H$16</definedName>
    <definedName name="_xlnm.Print_Area" localSheetId="20">'21撫卹(教)'!$A$1:$H$16</definedName>
    <definedName name="_xlnm.Print_Area" localSheetId="21">'22撫卹(軍) '!$A$1:$I$16</definedName>
    <definedName name="_xlnm.Print_Area" localSheetId="22">'23當年離退'!$A$1:$P$34</definedName>
    <definedName name="_xlnm.Print_Area" localSheetId="23">'24退休平均俸額 '!$A$1:$I$15</definedName>
    <definedName name="_xlnm.Print_Area" localSheetId="24">'25撫卹平均俸額'!$A$1:$I$11</definedName>
    <definedName name="_xlnm.Print_Area" localSheetId="25">'26參加者平均俸額 '!$A$1:$I$15</definedName>
    <definedName name="_xlnm.Print_Area" localSheetId="26">'27平均俸額(總表) '!$A$1:$I$16</definedName>
    <definedName name="_xlnm.Print_Area" localSheetId="27">'28平均俸額(一次退) '!$A$1:$I$16</definedName>
    <definedName name="_xlnm.Print_Area" localSheetId="28">'29平均俸額(月退) '!$A$1:$I$16</definedName>
    <definedName name="_xlnm.Print_Area" localSheetId="1">'2人數'!$A$1:$W$16</definedName>
    <definedName name="_xlnm.Print_Area" localSheetId="29">'30退休平均年齡'!$A$1:$G$21</definedName>
    <definedName name="_xlnm.Print_Area" localSheetId="30">'31平均年齡(政) '!$A$1:$E$15</definedName>
    <definedName name="_xlnm.Print_Area" localSheetId="31">'32平均年齡(公)'!$A$1:$G$15</definedName>
    <definedName name="_xlnm.Print_Area" localSheetId="32">'33平均年齡(教) '!$A$1:$G$15</definedName>
    <definedName name="_xlnm.Print_Area" localSheetId="33">'34平均年齡(軍) '!$A$1:$D$15</definedName>
    <definedName name="_xlnm.Print_Area" localSheetId="39">'40支出(政)(政府別)o'!$A$1:$Q$12</definedName>
    <definedName name="_xlnm.Print_Area" localSheetId="40">'41支出(公)(政府別)o'!$A$1:$Q$12</definedName>
    <definedName name="_xlnm.Print_Area" localSheetId="41">'42支出(教)(政府別)o'!$A$1:$Q$10</definedName>
    <definedName name="_xlnm.Print_Area" localSheetId="44">'45支出(公)o '!$A$1:$Q$16</definedName>
    <definedName name="_xlnm.Print_Area" localSheetId="45">'46支出(教)o '!$A$1:$Q$15</definedName>
    <definedName name="_xlnm.Print_Area" localSheetId="46">'47支出(軍)o '!$A$1:$O$15</definedName>
    <definedName name="_xlnm.Print_Area" localSheetId="51">'52運用收益 (含實際) '!$A$1:$L$16</definedName>
    <definedName name="_xlnm.Print_Area" localSheetId="52">'53平衡表 o'!$A$1:$N$18</definedName>
    <definedName name="_xlnm.Print_Area" localSheetId="4">'5歷年離退 '!$A$1:$D$16</definedName>
    <definedName name="_xlnm.Print_Area" localSheetId="57">'附錄1提撥進度表'!$A$1:$H$35</definedName>
    <definedName name="_xlnm.Print_Area" localSheetId="64">'附錄5教育程度'!$A$1:$I$8</definedName>
    <definedName name="_xlnm.Print_Area" localSheetId="65">'附錄6考試類別'!$A$1:$J$20</definedName>
    <definedName name="_xlnm.Print_Area" localSheetId="66">'附錄7年齡分布'!$A$1:$E$15</definedName>
    <definedName name="_xlnm.Print_Area" localSheetId="67">'附錄8任職年資'!$A$1:$E$12</definedName>
  </definedNames>
  <calcPr fullCalcOnLoad="1"/>
</workbook>
</file>

<file path=xl/sharedStrings.xml><?xml version="1.0" encoding="utf-8"?>
<sst xmlns="http://schemas.openxmlformats.org/spreadsheetml/2006/main" count="2393" uniqueCount="959">
  <si>
    <r>
      <t xml:space="preserve"> 5.</t>
    </r>
    <r>
      <rPr>
        <sz val="16"/>
        <rFont val="標楷體"/>
        <family val="4"/>
      </rPr>
      <t>台幣銀行存款</t>
    </r>
  </si>
  <si>
    <r>
      <t xml:space="preserve"> 6. </t>
    </r>
    <r>
      <rPr>
        <sz val="16"/>
        <rFont val="標楷體"/>
        <family val="4"/>
      </rPr>
      <t>短期票券及庫券</t>
    </r>
  </si>
  <si>
    <r>
      <t xml:space="preserve"> 7.</t>
    </r>
    <r>
      <rPr>
        <sz val="16"/>
        <rFont val="標楷體"/>
        <family val="4"/>
      </rPr>
      <t>債券</t>
    </r>
  </si>
  <si>
    <r>
      <t xml:space="preserve"> 8. </t>
    </r>
    <r>
      <rPr>
        <sz val="16"/>
        <rFont val="標楷體"/>
        <family val="4"/>
      </rPr>
      <t>與公務人員福利有關設施之投資及貸款</t>
    </r>
  </si>
  <si>
    <r>
      <t xml:space="preserve"> 9.</t>
    </r>
    <r>
      <rPr>
        <sz val="16"/>
        <rFont val="標楷體"/>
        <family val="4"/>
      </rPr>
      <t>各級政府或公營事業辦理經濟建設之貸款或投資</t>
    </r>
  </si>
  <si>
    <r>
      <t>10.</t>
    </r>
    <r>
      <rPr>
        <sz val="16"/>
        <rFont val="標楷體"/>
        <family val="4"/>
      </rPr>
      <t>外幣銀行存款</t>
    </r>
  </si>
  <si>
    <r>
      <t>11.</t>
    </r>
    <r>
      <rPr>
        <sz val="16"/>
        <rFont val="標楷體"/>
        <family val="4"/>
      </rPr>
      <t>短期票券及庫券</t>
    </r>
  </si>
  <si>
    <r>
      <t>12.</t>
    </r>
    <r>
      <rPr>
        <sz val="16"/>
        <rFont val="標楷體"/>
        <family val="4"/>
      </rPr>
      <t>債券</t>
    </r>
  </si>
  <si>
    <t>委  託  經  營</t>
  </si>
  <si>
    <r>
      <t>13.</t>
    </r>
    <r>
      <rPr>
        <sz val="16"/>
        <rFont val="標楷體"/>
        <family val="4"/>
      </rPr>
      <t>國內委託經營</t>
    </r>
  </si>
  <si>
    <r>
      <t>14.</t>
    </r>
    <r>
      <rPr>
        <sz val="16"/>
        <rFont val="標楷體"/>
        <family val="4"/>
      </rPr>
      <t>國外委託經營</t>
    </r>
  </si>
  <si>
    <t>固定收益</t>
  </si>
  <si>
    <r>
      <t>4,049.37(</t>
    </r>
    <r>
      <rPr>
        <sz val="14"/>
        <rFont val="標楷體"/>
        <family val="4"/>
      </rPr>
      <t>註一</t>
    </r>
    <r>
      <rPr>
        <sz val="14"/>
        <rFont val="Times New Roman"/>
        <family val="1"/>
      </rPr>
      <t>)</t>
    </r>
  </si>
  <si>
    <t>合計</t>
  </si>
  <si>
    <r>
      <t>註一：本項金額為年度終了時預估之總可運用資金數，係由年度開始可運用資金數</t>
    </r>
    <r>
      <rPr>
        <sz val="16"/>
        <color indexed="18"/>
        <rFont val="Times New Roman"/>
        <family val="1"/>
      </rPr>
      <t>3,834.83</t>
    </r>
    <r>
      <rPr>
        <sz val="16"/>
        <color indexed="18"/>
        <rFont val="標楷體"/>
        <family val="4"/>
      </rPr>
      <t>億元，及於年度中陸續發生並</t>
    </r>
    <r>
      <rPr>
        <sz val="16"/>
        <color indexed="18"/>
        <rFont val="Times New Roman"/>
        <family val="1"/>
      </rPr>
      <t xml:space="preserve">   </t>
    </r>
    <r>
      <rPr>
        <sz val="16"/>
        <color indexed="18"/>
        <rFont val="標楷體"/>
        <family val="4"/>
      </rPr>
      <t>累積之基金收支結餘數</t>
    </r>
    <r>
      <rPr>
        <sz val="16"/>
        <color indexed="18"/>
        <rFont val="Times New Roman"/>
        <family val="1"/>
      </rPr>
      <t>214.54</t>
    </r>
    <r>
      <rPr>
        <sz val="16"/>
        <color indexed="18"/>
        <rFont val="標楷體"/>
        <family val="4"/>
      </rPr>
      <t>億元所組成。</t>
    </r>
  </si>
  <si>
    <r>
      <t>註二：</t>
    </r>
    <r>
      <rPr>
        <sz val="16"/>
        <color indexed="18"/>
        <rFont val="Times New Roman"/>
        <family val="1"/>
      </rPr>
      <t>1.</t>
    </r>
    <r>
      <rPr>
        <sz val="16"/>
        <color indexed="18"/>
        <rFont val="標楷體"/>
        <family val="4"/>
      </rPr>
      <t>國內「上市</t>
    </r>
    <r>
      <rPr>
        <sz val="16"/>
        <color indexed="18"/>
        <rFont val="Times New Roman"/>
        <family val="1"/>
      </rPr>
      <t>(</t>
    </r>
    <r>
      <rPr>
        <sz val="16"/>
        <color indexed="18"/>
        <rFont val="標楷體"/>
        <family val="4"/>
      </rPr>
      <t>上櫃</t>
    </r>
    <r>
      <rPr>
        <sz val="16"/>
        <color indexed="18"/>
        <rFont val="Times New Roman"/>
        <family val="1"/>
      </rPr>
      <t>)</t>
    </r>
    <r>
      <rPr>
        <sz val="16"/>
        <color indexed="18"/>
        <rFont val="標楷體"/>
        <family val="4"/>
      </rPr>
      <t>公司股票及</t>
    </r>
    <r>
      <rPr>
        <sz val="16"/>
        <color indexed="18"/>
        <rFont val="Times New Roman"/>
        <family val="1"/>
      </rPr>
      <t>ETF</t>
    </r>
    <r>
      <rPr>
        <sz val="16"/>
        <color indexed="18"/>
        <rFont val="標楷體"/>
        <family val="4"/>
      </rPr>
      <t>」與「受益憑證及共同信託基金」之預定收益率係按最近</t>
    </r>
    <r>
      <rPr>
        <sz val="16"/>
        <color indexed="18"/>
        <rFont val="Times New Roman"/>
        <family val="1"/>
      </rPr>
      <t>15</t>
    </r>
    <r>
      <rPr>
        <sz val="16"/>
        <color indexed="18"/>
        <rFont val="標楷體"/>
        <family val="4"/>
      </rPr>
      <t>年</t>
    </r>
    <r>
      <rPr>
        <sz val="16"/>
        <color indexed="18"/>
        <rFont val="Times New Roman"/>
        <family val="1"/>
      </rPr>
      <t>(</t>
    </r>
    <r>
      <rPr>
        <sz val="16"/>
        <color indexed="18"/>
        <rFont val="標楷體"/>
        <family val="4"/>
      </rPr>
      <t>以</t>
    </r>
    <r>
      <rPr>
        <sz val="16"/>
        <color indexed="18"/>
        <rFont val="Times New Roman"/>
        <family val="1"/>
      </rPr>
      <t>98</t>
    </r>
    <r>
      <rPr>
        <sz val="16"/>
        <color indexed="18"/>
        <rFont val="標楷體"/>
        <family val="4"/>
      </rPr>
      <t>年</t>
    </r>
    <r>
      <rPr>
        <sz val="16"/>
        <color indexed="18"/>
        <rFont val="Times New Roman"/>
        <family val="1"/>
      </rPr>
      <t>3</t>
    </r>
    <r>
      <rPr>
        <sz val="16"/>
        <color indexed="18"/>
        <rFont val="標楷體"/>
        <family val="4"/>
      </rPr>
      <t>月為基準，往前推算</t>
    </r>
    <r>
      <rPr>
        <sz val="16"/>
        <color indexed="18"/>
        <rFont val="Times New Roman"/>
        <family val="1"/>
      </rPr>
      <t>15</t>
    </r>
    <r>
      <rPr>
        <sz val="16"/>
        <color indexed="18"/>
        <rFont val="標楷體"/>
        <family val="4"/>
      </rPr>
      <t>年</t>
    </r>
    <r>
      <rPr>
        <sz val="16"/>
        <color indexed="18"/>
        <rFont val="Times New Roman"/>
        <family val="1"/>
      </rPr>
      <t>)</t>
    </r>
    <r>
      <rPr>
        <sz val="16"/>
        <color indexed="18"/>
        <rFont val="標楷體"/>
        <family val="4"/>
      </rPr>
      <t>國內上市公司加權股價指數年化平均報酬率</t>
    </r>
    <r>
      <rPr>
        <sz val="16"/>
        <color indexed="18"/>
        <rFont val="Times New Roman"/>
        <family val="1"/>
      </rPr>
      <t>3.687%</t>
    </r>
    <r>
      <rPr>
        <sz val="16"/>
        <color indexed="18"/>
        <rFont val="標楷體"/>
        <family val="4"/>
      </rPr>
      <t>估算。</t>
    </r>
  </si>
  <si>
    <r>
      <t xml:space="preserve">            2.</t>
    </r>
    <r>
      <rPr>
        <sz val="16"/>
        <color indexed="18"/>
        <rFont val="標楷體"/>
        <family val="4"/>
      </rPr>
      <t>國外「上市</t>
    </r>
    <r>
      <rPr>
        <sz val="16"/>
        <color indexed="18"/>
        <rFont val="Times New Roman"/>
        <family val="1"/>
      </rPr>
      <t>(</t>
    </r>
    <r>
      <rPr>
        <sz val="16"/>
        <color indexed="18"/>
        <rFont val="標楷體"/>
        <family val="4"/>
      </rPr>
      <t>上櫃</t>
    </r>
    <r>
      <rPr>
        <sz val="16"/>
        <color indexed="18"/>
        <rFont val="Times New Roman"/>
        <family val="1"/>
      </rPr>
      <t>)</t>
    </r>
    <r>
      <rPr>
        <sz val="16"/>
        <color indexed="18"/>
        <rFont val="標楷體"/>
        <family val="4"/>
      </rPr>
      <t>公司股票及</t>
    </r>
    <r>
      <rPr>
        <sz val="16"/>
        <color indexed="18"/>
        <rFont val="Times New Roman"/>
        <family val="1"/>
      </rPr>
      <t>ETF</t>
    </r>
    <r>
      <rPr>
        <sz val="16"/>
        <color indexed="18"/>
        <rFont val="標楷體"/>
        <family val="4"/>
      </rPr>
      <t>」與「受益憑證及共同信託基金」之預定收益率係按最近</t>
    </r>
    <r>
      <rPr>
        <sz val="16"/>
        <color indexed="18"/>
        <rFont val="Times New Roman"/>
        <family val="1"/>
      </rPr>
      <t>15</t>
    </r>
    <r>
      <rPr>
        <sz val="16"/>
        <color indexed="18"/>
        <rFont val="標楷體"/>
        <family val="4"/>
      </rPr>
      <t>年</t>
    </r>
    <r>
      <rPr>
        <sz val="16"/>
        <color indexed="18"/>
        <rFont val="Times New Roman"/>
        <family val="1"/>
      </rPr>
      <t>(</t>
    </r>
    <r>
      <rPr>
        <sz val="16"/>
        <color indexed="18"/>
        <rFont val="標楷體"/>
        <family val="4"/>
      </rPr>
      <t>以</t>
    </r>
    <r>
      <rPr>
        <sz val="16"/>
        <color indexed="18"/>
        <rFont val="Times New Roman"/>
        <family val="1"/>
      </rPr>
      <t>98</t>
    </r>
    <r>
      <rPr>
        <sz val="16"/>
        <color indexed="18"/>
        <rFont val="標楷體"/>
        <family val="4"/>
      </rPr>
      <t>年</t>
    </r>
    <r>
      <rPr>
        <sz val="16"/>
        <color indexed="18"/>
        <rFont val="Times New Roman"/>
        <family val="1"/>
      </rPr>
      <t>3</t>
    </r>
    <r>
      <rPr>
        <sz val="16"/>
        <color indexed="18"/>
        <rFont val="標楷體"/>
        <family val="4"/>
      </rPr>
      <t>月為基準，往前推算</t>
    </r>
    <r>
      <rPr>
        <sz val="16"/>
        <color indexed="18"/>
        <rFont val="Times New Roman"/>
        <family val="1"/>
      </rPr>
      <t>15</t>
    </r>
    <r>
      <rPr>
        <sz val="16"/>
        <color indexed="18"/>
        <rFont val="標楷體"/>
        <family val="4"/>
      </rPr>
      <t>年</t>
    </r>
    <r>
      <rPr>
        <sz val="16"/>
        <color indexed="18"/>
        <rFont val="Times New Roman"/>
        <family val="1"/>
      </rPr>
      <t>)</t>
    </r>
    <r>
      <rPr>
        <sz val="16"/>
        <color indexed="18"/>
        <rFont val="標楷體"/>
        <family val="4"/>
      </rPr>
      <t>摩根史坦利全球已開發國家指數年化平均報酬率</t>
    </r>
    <r>
      <rPr>
        <sz val="16"/>
        <color indexed="18"/>
        <rFont val="Times New Roman"/>
        <family val="1"/>
      </rPr>
      <t>4.812%</t>
    </r>
    <r>
      <rPr>
        <sz val="16"/>
        <color indexed="18"/>
        <rFont val="標楷體"/>
        <family val="4"/>
      </rPr>
      <t>估算。</t>
    </r>
  </si>
  <si>
    <r>
      <t xml:space="preserve">            3.</t>
    </r>
    <r>
      <rPr>
        <sz val="16"/>
        <color indexed="18"/>
        <rFont val="標楷體"/>
        <family val="4"/>
      </rPr>
      <t>「台幣銀行存款」之預定收益率以</t>
    </r>
    <r>
      <rPr>
        <sz val="16"/>
        <color indexed="18"/>
        <rFont val="Times New Roman"/>
        <family val="1"/>
      </rPr>
      <t>98</t>
    </r>
    <r>
      <rPr>
        <sz val="16"/>
        <color indexed="18"/>
        <rFont val="標楷體"/>
        <family val="4"/>
      </rPr>
      <t>年</t>
    </r>
    <r>
      <rPr>
        <sz val="16"/>
        <color indexed="18"/>
        <rFont val="Times New Roman"/>
        <family val="1"/>
      </rPr>
      <t>3</t>
    </r>
    <r>
      <rPr>
        <sz val="16"/>
        <color indexed="18"/>
        <rFont val="標楷體"/>
        <family val="4"/>
      </rPr>
      <t>月底台灣銀行</t>
    </r>
    <r>
      <rPr>
        <sz val="16"/>
        <color indexed="18"/>
        <rFont val="Times New Roman"/>
        <family val="1"/>
      </rPr>
      <t>1</t>
    </r>
    <r>
      <rPr>
        <sz val="16"/>
        <color indexed="18"/>
        <rFont val="標楷體"/>
        <family val="4"/>
      </rPr>
      <t>年期定存大額固定利率水準</t>
    </r>
    <r>
      <rPr>
        <sz val="16"/>
        <color indexed="18"/>
        <rFont val="Times New Roman"/>
        <family val="1"/>
      </rPr>
      <t>0.250%</t>
    </r>
    <r>
      <rPr>
        <sz val="16"/>
        <color indexed="18"/>
        <rFont val="標楷體"/>
        <family val="4"/>
      </rPr>
      <t>加</t>
    </r>
    <r>
      <rPr>
        <sz val="16"/>
        <color indexed="18"/>
        <rFont val="Times New Roman"/>
        <family val="1"/>
      </rPr>
      <t>0.25%</t>
    </r>
    <r>
      <rPr>
        <sz val="16"/>
        <color indexed="18"/>
        <rFont val="標楷體"/>
        <family val="4"/>
      </rPr>
      <t>估算，國內</t>
    </r>
    <r>
      <rPr>
        <sz val="16"/>
        <color indexed="18"/>
        <rFont val="Times New Roman"/>
        <family val="1"/>
      </rPr>
      <t xml:space="preserve">     </t>
    </r>
    <r>
      <rPr>
        <sz val="16"/>
        <color indexed="18"/>
        <rFont val="標楷體"/>
        <family val="4"/>
      </rPr>
      <t>「短期票券及庫券」之預定收益率以</t>
    </r>
    <r>
      <rPr>
        <sz val="16"/>
        <color indexed="18"/>
        <rFont val="Times New Roman"/>
        <family val="1"/>
      </rPr>
      <t>98</t>
    </r>
    <r>
      <rPr>
        <sz val="16"/>
        <color indexed="18"/>
        <rFont val="標楷體"/>
        <family val="4"/>
      </rPr>
      <t>年</t>
    </r>
    <r>
      <rPr>
        <sz val="16"/>
        <color indexed="18"/>
        <rFont val="Times New Roman"/>
        <family val="1"/>
      </rPr>
      <t>3</t>
    </r>
    <r>
      <rPr>
        <sz val="16"/>
        <color indexed="18"/>
        <rFont val="標楷體"/>
        <family val="4"/>
      </rPr>
      <t>月份本會承作國內短票平均利率</t>
    </r>
    <r>
      <rPr>
        <sz val="16"/>
        <color indexed="18"/>
        <rFont val="Times New Roman"/>
        <family val="1"/>
      </rPr>
      <t>0.252%</t>
    </r>
    <r>
      <rPr>
        <sz val="16"/>
        <color indexed="18"/>
        <rFont val="標楷體"/>
        <family val="4"/>
      </rPr>
      <t>估算，國內「債券」之預</t>
    </r>
  </si>
  <si>
    <r>
      <t xml:space="preserve">               </t>
    </r>
    <r>
      <rPr>
        <sz val="16"/>
        <color indexed="18"/>
        <rFont val="標楷體"/>
        <family val="4"/>
      </rPr>
      <t>定收益率係以台幣銀行存款預定收益率</t>
    </r>
    <r>
      <rPr>
        <sz val="16"/>
        <color indexed="18"/>
        <rFont val="Times New Roman"/>
        <family val="1"/>
      </rPr>
      <t>0.500%</t>
    </r>
    <r>
      <rPr>
        <sz val="16"/>
        <color indexed="18"/>
        <rFont val="標楷體"/>
        <family val="4"/>
      </rPr>
      <t>加</t>
    </r>
    <r>
      <rPr>
        <sz val="16"/>
        <color indexed="18"/>
        <rFont val="Times New Roman"/>
        <family val="1"/>
      </rPr>
      <t>0.25%</t>
    </r>
    <r>
      <rPr>
        <sz val="16"/>
        <color indexed="18"/>
        <rFont val="標楷體"/>
        <family val="4"/>
      </rPr>
      <t>估算。</t>
    </r>
  </si>
  <si>
    <r>
      <t xml:space="preserve">            4.</t>
    </r>
    <r>
      <rPr>
        <sz val="16"/>
        <color indexed="18"/>
        <rFont val="標楷體"/>
        <family val="4"/>
      </rPr>
      <t>「與公務人員福利有關設施之投資及貸款」之預定收益率係以台幣銀行存款預定收益率</t>
    </r>
    <r>
      <rPr>
        <sz val="16"/>
        <color indexed="18"/>
        <rFont val="Times New Roman"/>
        <family val="1"/>
      </rPr>
      <t>0.500%</t>
    </r>
    <r>
      <rPr>
        <sz val="16"/>
        <color indexed="18"/>
        <rFont val="標楷體"/>
        <family val="4"/>
      </rPr>
      <t>加</t>
    </r>
    <r>
      <rPr>
        <sz val="16"/>
        <color indexed="18"/>
        <rFont val="Times New Roman"/>
        <family val="1"/>
      </rPr>
      <t>0.50%</t>
    </r>
    <r>
      <rPr>
        <sz val="16"/>
        <color indexed="18"/>
        <rFont val="標楷體"/>
        <family val="4"/>
      </rPr>
      <t>估算。</t>
    </r>
  </si>
  <si>
    <r>
      <t xml:space="preserve">            5.</t>
    </r>
    <r>
      <rPr>
        <sz val="16"/>
        <color indexed="18"/>
        <rFont val="標楷體"/>
        <family val="4"/>
      </rPr>
      <t>「各級政府或公營事業辦理經濟建設之貸款或投資」之預定收益率係以台幣銀行存款預定收益率</t>
    </r>
    <r>
      <rPr>
        <sz val="16"/>
        <color indexed="18"/>
        <rFont val="Times New Roman"/>
        <family val="1"/>
      </rPr>
      <t>0.500%</t>
    </r>
    <r>
      <rPr>
        <sz val="16"/>
        <color indexed="18"/>
        <rFont val="標楷體"/>
        <family val="4"/>
      </rPr>
      <t>加</t>
    </r>
    <r>
      <rPr>
        <sz val="16"/>
        <color indexed="18"/>
        <rFont val="Times New Roman"/>
        <family val="1"/>
      </rPr>
      <t xml:space="preserve">0.50%   </t>
    </r>
    <r>
      <rPr>
        <sz val="16"/>
        <color indexed="18"/>
        <rFont val="標楷體"/>
        <family val="4"/>
      </rPr>
      <t>估算。</t>
    </r>
  </si>
  <si>
    <r>
      <t xml:space="preserve">            6.</t>
    </r>
    <r>
      <rPr>
        <sz val="16"/>
        <color indexed="18"/>
        <rFont val="標楷體"/>
        <family val="4"/>
      </rPr>
      <t>「外幣銀行存款」以本會主要外幣資產幣別</t>
    </r>
    <r>
      <rPr>
        <sz val="16"/>
        <color indexed="18"/>
        <rFont val="Times New Roman"/>
        <family val="1"/>
      </rPr>
      <t>98</t>
    </r>
    <r>
      <rPr>
        <sz val="16"/>
        <color indexed="18"/>
        <rFont val="標楷體"/>
        <family val="4"/>
      </rPr>
      <t>年</t>
    </r>
    <r>
      <rPr>
        <sz val="16"/>
        <color indexed="18"/>
        <rFont val="Times New Roman"/>
        <family val="1"/>
      </rPr>
      <t>3</t>
    </r>
    <r>
      <rPr>
        <sz val="16"/>
        <color indexed="18"/>
        <rFont val="標楷體"/>
        <family val="4"/>
      </rPr>
      <t>月底台灣銀行</t>
    </r>
    <r>
      <rPr>
        <sz val="16"/>
        <color indexed="18"/>
        <rFont val="Times New Roman"/>
        <family val="1"/>
      </rPr>
      <t>1</t>
    </r>
    <r>
      <rPr>
        <sz val="16"/>
        <color indexed="18"/>
        <rFont val="標楷體"/>
        <family val="4"/>
      </rPr>
      <t>個月期定存利率水準，按各幣別配置比重加權而</t>
    </r>
    <r>
      <rPr>
        <sz val="16"/>
        <color indexed="18"/>
        <rFont val="Times New Roman"/>
        <family val="1"/>
      </rPr>
      <t xml:space="preserve">  </t>
    </r>
    <r>
      <rPr>
        <sz val="16"/>
        <color indexed="18"/>
        <rFont val="標楷體"/>
        <family val="4"/>
      </rPr>
      <t>得之</t>
    </r>
    <r>
      <rPr>
        <sz val="16"/>
        <color indexed="18"/>
        <rFont val="Times New Roman"/>
        <family val="1"/>
      </rPr>
      <t>0.250%</t>
    </r>
    <r>
      <rPr>
        <sz val="16"/>
        <color indexed="18"/>
        <rFont val="標楷體"/>
        <family val="4"/>
      </rPr>
      <t>估算，國外「短期票券及庫券」之預定收益率以</t>
    </r>
    <r>
      <rPr>
        <sz val="16"/>
        <color indexed="18"/>
        <rFont val="Times New Roman"/>
        <family val="1"/>
      </rPr>
      <t>98</t>
    </r>
    <r>
      <rPr>
        <sz val="16"/>
        <color indexed="18"/>
        <rFont val="標楷體"/>
        <family val="4"/>
      </rPr>
      <t>年</t>
    </r>
    <r>
      <rPr>
        <sz val="16"/>
        <color indexed="18"/>
        <rFont val="Times New Roman"/>
        <family val="1"/>
      </rPr>
      <t>3</t>
    </r>
    <r>
      <rPr>
        <sz val="16"/>
        <color indexed="18"/>
        <rFont val="標楷體"/>
        <family val="4"/>
      </rPr>
      <t>月底美國</t>
    </r>
    <r>
      <rPr>
        <sz val="16"/>
        <color indexed="18"/>
        <rFont val="Times New Roman"/>
        <family val="1"/>
      </rPr>
      <t>3</t>
    </r>
    <r>
      <rPr>
        <sz val="16"/>
        <color indexed="18"/>
        <rFont val="標楷體"/>
        <family val="4"/>
      </rPr>
      <t>個月期國庫券利率</t>
    </r>
    <r>
      <rPr>
        <sz val="16"/>
        <color indexed="18"/>
        <rFont val="Times New Roman"/>
        <family val="1"/>
      </rPr>
      <t>0.206%</t>
    </r>
    <r>
      <rPr>
        <sz val="16"/>
        <color indexed="18"/>
        <rFont val="標楷體"/>
        <family val="4"/>
      </rPr>
      <t>估算</t>
    </r>
  </si>
  <si>
    <r>
      <t xml:space="preserve">                </t>
    </r>
    <r>
      <rPr>
        <sz val="16"/>
        <color indexed="18"/>
        <rFont val="標楷體"/>
        <family val="4"/>
      </rPr>
      <t>，國外「債券」之預定收益率以外幣銀行存款預定收益率</t>
    </r>
    <r>
      <rPr>
        <sz val="16"/>
        <color indexed="18"/>
        <rFont val="Times New Roman"/>
        <family val="1"/>
      </rPr>
      <t>0.250%</t>
    </r>
    <r>
      <rPr>
        <sz val="16"/>
        <color indexed="18"/>
        <rFont val="標楷體"/>
        <family val="4"/>
      </rPr>
      <t>加</t>
    </r>
    <r>
      <rPr>
        <sz val="16"/>
        <color indexed="18"/>
        <rFont val="Times New Roman"/>
        <family val="1"/>
      </rPr>
      <t>0.25%</t>
    </r>
    <r>
      <rPr>
        <sz val="16"/>
        <color indexed="18"/>
        <rFont val="標楷體"/>
        <family val="4"/>
      </rPr>
      <t>估算。</t>
    </r>
  </si>
  <si>
    <r>
      <t xml:space="preserve">            7.</t>
    </r>
    <r>
      <rPr>
        <sz val="16"/>
        <color indexed="18"/>
        <rFont val="標楷體"/>
        <family val="4"/>
      </rPr>
      <t>國內「委託經營」</t>
    </r>
    <r>
      <rPr>
        <sz val="16"/>
        <color indexed="18"/>
        <rFont val="Times New Roman"/>
        <family val="1"/>
      </rPr>
      <t>(</t>
    </r>
    <r>
      <rPr>
        <sz val="16"/>
        <color indexed="18"/>
        <rFont val="標楷體"/>
        <family val="4"/>
      </rPr>
      <t>中心配置比例</t>
    </r>
    <r>
      <rPr>
        <sz val="16"/>
        <color indexed="18"/>
        <rFont val="Times New Roman"/>
        <family val="1"/>
      </rPr>
      <t>20%</t>
    </r>
    <r>
      <rPr>
        <sz val="16"/>
        <color indexed="18"/>
        <rFont val="標楷體"/>
        <family val="4"/>
      </rPr>
      <t>，其中資本利得</t>
    </r>
    <r>
      <rPr>
        <sz val="16"/>
        <color indexed="18"/>
        <rFont val="Times New Roman"/>
        <family val="1"/>
      </rPr>
      <t>17%</t>
    </r>
    <r>
      <rPr>
        <sz val="16"/>
        <color indexed="18"/>
        <rFont val="標楷體"/>
        <family val="4"/>
      </rPr>
      <t>、固定收益</t>
    </r>
    <r>
      <rPr>
        <sz val="16"/>
        <color indexed="18"/>
        <rFont val="Times New Roman"/>
        <family val="1"/>
      </rPr>
      <t>3%)</t>
    </r>
    <r>
      <rPr>
        <sz val="16"/>
        <color indexed="18"/>
        <rFont val="標楷體"/>
        <family val="4"/>
      </rPr>
      <t>之預定收益率，以國內股票預定收益率</t>
    </r>
    <r>
      <rPr>
        <sz val="16"/>
        <color indexed="18"/>
        <rFont val="Times New Roman"/>
        <family val="1"/>
      </rPr>
      <t xml:space="preserve">    3.687%</t>
    </r>
    <r>
      <rPr>
        <sz val="16"/>
        <color indexed="18"/>
        <rFont val="標楷體"/>
        <family val="4"/>
      </rPr>
      <t>及國內債券預定收益率</t>
    </r>
    <r>
      <rPr>
        <sz val="16"/>
        <color indexed="18"/>
        <rFont val="Times New Roman"/>
        <family val="1"/>
      </rPr>
      <t>0.750%</t>
    </r>
    <r>
      <rPr>
        <sz val="16"/>
        <color indexed="18"/>
        <rFont val="標楷體"/>
        <family val="4"/>
      </rPr>
      <t>按</t>
    </r>
    <r>
      <rPr>
        <sz val="16"/>
        <color indexed="18"/>
        <rFont val="Times New Roman"/>
        <family val="1"/>
      </rPr>
      <t>(17%:3%)</t>
    </r>
    <r>
      <rPr>
        <sz val="16"/>
        <color indexed="18"/>
        <rFont val="標楷體"/>
        <family val="4"/>
      </rPr>
      <t>權重加權而得之</t>
    </r>
    <r>
      <rPr>
        <sz val="16"/>
        <color indexed="18"/>
        <rFont val="Times New Roman"/>
        <family val="1"/>
      </rPr>
      <t>3.246%</t>
    </r>
    <r>
      <rPr>
        <sz val="16"/>
        <color indexed="18"/>
        <rFont val="標楷體"/>
        <family val="4"/>
      </rPr>
      <t>估算，國外「委託經營」</t>
    </r>
  </si>
  <si>
    <r>
      <t xml:space="preserve">               (</t>
    </r>
    <r>
      <rPr>
        <sz val="16"/>
        <color indexed="18"/>
        <rFont val="標楷體"/>
        <family val="4"/>
      </rPr>
      <t>中心配置比例</t>
    </r>
    <r>
      <rPr>
        <sz val="16"/>
        <color indexed="18"/>
        <rFont val="Times New Roman"/>
        <family val="1"/>
      </rPr>
      <t>26%</t>
    </r>
    <r>
      <rPr>
        <sz val="16"/>
        <color indexed="18"/>
        <rFont val="標楷體"/>
        <family val="4"/>
      </rPr>
      <t>，其中資本利得</t>
    </r>
    <r>
      <rPr>
        <sz val="16"/>
        <color indexed="18"/>
        <rFont val="Times New Roman"/>
        <family val="1"/>
      </rPr>
      <t>18%</t>
    </r>
    <r>
      <rPr>
        <sz val="16"/>
        <color indexed="18"/>
        <rFont val="標楷體"/>
        <family val="4"/>
      </rPr>
      <t>、固定收益</t>
    </r>
    <r>
      <rPr>
        <sz val="16"/>
        <color indexed="18"/>
        <rFont val="Times New Roman"/>
        <family val="1"/>
      </rPr>
      <t>8%)</t>
    </r>
    <r>
      <rPr>
        <sz val="16"/>
        <color indexed="18"/>
        <rFont val="標楷體"/>
        <family val="4"/>
      </rPr>
      <t>之預定收益率，以國外股票預定收益率</t>
    </r>
    <r>
      <rPr>
        <sz val="16"/>
        <color indexed="18"/>
        <rFont val="Times New Roman"/>
        <family val="1"/>
      </rPr>
      <t>4.812%</t>
    </r>
    <r>
      <rPr>
        <sz val="16"/>
        <color indexed="18"/>
        <rFont val="標楷體"/>
        <family val="4"/>
      </rPr>
      <t>及國外債券</t>
    </r>
    <r>
      <rPr>
        <sz val="16"/>
        <color indexed="18"/>
        <rFont val="Times New Roman"/>
        <family val="1"/>
      </rPr>
      <t xml:space="preserve">   </t>
    </r>
    <r>
      <rPr>
        <sz val="16"/>
        <color indexed="18"/>
        <rFont val="標楷體"/>
        <family val="4"/>
      </rPr>
      <t>預定收益率</t>
    </r>
    <r>
      <rPr>
        <sz val="16"/>
        <color indexed="18"/>
        <rFont val="Times New Roman"/>
        <family val="1"/>
      </rPr>
      <t>0.500%</t>
    </r>
    <r>
      <rPr>
        <sz val="16"/>
        <color indexed="18"/>
        <rFont val="標楷體"/>
        <family val="4"/>
      </rPr>
      <t>按</t>
    </r>
    <r>
      <rPr>
        <sz val="16"/>
        <color indexed="18"/>
        <rFont val="Times New Roman"/>
        <family val="1"/>
      </rPr>
      <t>(18%:8%)</t>
    </r>
    <r>
      <rPr>
        <sz val="16"/>
        <color indexed="18"/>
        <rFont val="標楷體"/>
        <family val="4"/>
      </rPr>
      <t>權重加權而得之</t>
    </r>
    <r>
      <rPr>
        <sz val="16"/>
        <color indexed="18"/>
        <rFont val="Times New Roman"/>
        <family val="1"/>
      </rPr>
      <t>3.485%</t>
    </r>
    <r>
      <rPr>
        <sz val="16"/>
        <color indexed="18"/>
        <rFont val="標楷體"/>
        <family val="4"/>
      </rPr>
      <t>估算。</t>
    </r>
  </si>
  <si>
    <r>
      <t>註四：本基金資產配置比重，資本利得佔</t>
    </r>
    <r>
      <rPr>
        <sz val="16"/>
        <color indexed="18"/>
        <rFont val="Times New Roman"/>
        <family val="1"/>
      </rPr>
      <t>59%</t>
    </r>
    <r>
      <rPr>
        <sz val="16"/>
        <color indexed="18"/>
        <rFont val="標楷體"/>
        <family val="4"/>
      </rPr>
      <t>，固定收益佔</t>
    </r>
    <r>
      <rPr>
        <sz val="16"/>
        <color indexed="18"/>
        <rFont val="Times New Roman"/>
        <family val="1"/>
      </rPr>
      <t>41%</t>
    </r>
    <r>
      <rPr>
        <sz val="16"/>
        <color indexed="18"/>
        <rFont val="標楷體"/>
        <family val="4"/>
      </rPr>
      <t>；國內投資佔</t>
    </r>
    <r>
      <rPr>
        <sz val="16"/>
        <color indexed="18"/>
        <rFont val="Times New Roman"/>
        <family val="1"/>
      </rPr>
      <t>55.9%</t>
    </r>
    <r>
      <rPr>
        <sz val="16"/>
        <color indexed="18"/>
        <rFont val="標楷體"/>
        <family val="4"/>
      </rPr>
      <t>，國外投資佔</t>
    </r>
    <r>
      <rPr>
        <sz val="16"/>
        <color indexed="18"/>
        <rFont val="Times New Roman"/>
        <family val="1"/>
      </rPr>
      <t>44.1%</t>
    </r>
    <r>
      <rPr>
        <sz val="16"/>
        <color indexed="18"/>
        <rFont val="標楷體"/>
        <family val="4"/>
      </rPr>
      <t>。</t>
    </r>
  </si>
  <si>
    <t>註六：「以增加投資效益為目的之衍生性金融商品」目前僅國外委託經營投資，並於委託經營委任投資方針訂定相關投資限制。</t>
  </si>
  <si>
    <t>註七：「資產證券化商品」之投資視個別商品性質分別納入短期票券、債券或受益憑證之配置中。</t>
  </si>
  <si>
    <t>註八：「有價證券出借業務」因係屬相關投資標的之附屬運用價值，故不另行配置比例。</t>
  </si>
  <si>
    <t xml:space="preserve">       表50 退撫基金      運用組合規劃表</t>
  </si>
  <si>
    <t xml:space="preserve">       (自民國99年1月1日          至99年12月31日止)</t>
  </si>
  <si>
    <r>
      <t>註三：加權目標收益率＝各運用項目之預定收益率</t>
    </r>
    <r>
      <rPr>
        <sz val="16"/>
        <color indexed="18"/>
        <rFont val="Times New Roman"/>
        <family val="1"/>
      </rPr>
      <t xml:space="preserve"> × </t>
    </r>
    <r>
      <rPr>
        <sz val="16"/>
        <color indexed="18"/>
        <rFont val="標楷體"/>
        <family val="4"/>
      </rPr>
      <t>中心配置比例。</t>
    </r>
  </si>
  <si>
    <t>批次</t>
  </si>
  <si>
    <t>委託
日期</t>
  </si>
  <si>
    <t>委託
金額</t>
  </si>
  <si>
    <t>資產
淨值</t>
  </si>
  <si>
    <t>總損益
金額</t>
  </si>
  <si>
    <t>總損益
比例</t>
  </si>
  <si>
    <t>第4次委託經營
(續約)</t>
  </si>
  <si>
    <t>94.4.1</t>
  </si>
  <si>
    <t>股票型</t>
  </si>
  <si>
    <t>98.6.8</t>
  </si>
  <si>
    <t>第9次委託經營</t>
  </si>
  <si>
    <t>98.10.29</t>
  </si>
  <si>
    <t>第10次委託經營</t>
  </si>
  <si>
    <t>99.11.29</t>
  </si>
  <si>
    <t>附註：</t>
  </si>
  <si>
    <t xml:space="preserve">  3.第8次委託經營係自98年6月8日起至99年12月31日止，同期間大盤報酬率30.86%。</t>
  </si>
  <si>
    <t xml:space="preserve">  4.第9次委託經營係自98年10月29日起至99年12月31日止，同期間大盤報酬率19.09%。</t>
  </si>
  <si>
    <t xml:space="preserve">  5.第10次委託經營係自99年11月29日起至99年12月31日止，同期間大盤報酬率7.94%。</t>
  </si>
  <si>
    <t>委託
型態</t>
  </si>
  <si>
    <t>99年度
報酬率(%)</t>
  </si>
  <si>
    <t>單位：新台幣元；%</t>
  </si>
  <si>
    <t>附錄2-2  國外委託經營績效彙總表</t>
  </si>
  <si>
    <t>委託金額
(美元)</t>
  </si>
  <si>
    <t>資產淨值
(美元)</t>
  </si>
  <si>
    <t>總損益(美元)</t>
  </si>
  <si>
    <t>總損益(新台幣)</t>
  </si>
  <si>
    <t>99年度
報酬率</t>
  </si>
  <si>
    <t>金額</t>
  </si>
  <si>
    <t>第1次委託經營
(續約)</t>
  </si>
  <si>
    <t>96.12.15</t>
  </si>
  <si>
    <t>國際指數
股票型</t>
  </si>
  <si>
    <t>第3次委託經營</t>
  </si>
  <si>
    <t>96.7.18</t>
  </si>
  <si>
    <t>國際
股票型</t>
  </si>
  <si>
    <t>國際
債券型</t>
  </si>
  <si>
    <t>第4次委託經營</t>
  </si>
  <si>
    <t>98.9.14</t>
  </si>
  <si>
    <t>第5次委託經營</t>
  </si>
  <si>
    <t>99.4.28</t>
  </si>
  <si>
    <t>亞太
股票型</t>
  </si>
  <si>
    <t>99.6.4</t>
  </si>
  <si>
    <t>附註：依99年12月31日中央銀行外幣結帳價格表之新台幣對美元匯率29.5換算。</t>
  </si>
  <si>
    <t xml:space="preserve">                              中華民國99年1月至12月                                                                                                              </t>
  </si>
  <si>
    <t xml:space="preserve">                               中華民國99年1月至12月                                                                                                                </t>
  </si>
  <si>
    <t xml:space="preserve">                                中華民國99年1月至12月                                                                                                              </t>
  </si>
  <si>
    <r>
      <t xml:space="preserve">                               中華民國99年1月至12月             </t>
    </r>
    <r>
      <rPr>
        <sz val="10"/>
        <rFont val="標楷體"/>
        <family val="4"/>
      </rPr>
      <t xml:space="preserve">       </t>
    </r>
    <r>
      <rPr>
        <sz val="12"/>
        <rFont val="標楷體"/>
        <family val="4"/>
      </rPr>
      <t xml:space="preserve">                                                                            </t>
    </r>
  </si>
  <si>
    <r>
      <t xml:space="preserve">                               中華民國99年1月至12月             </t>
    </r>
    <r>
      <rPr>
        <sz val="10"/>
        <rFont val="標楷體"/>
        <family val="4"/>
      </rPr>
      <t xml:space="preserve">       </t>
    </r>
    <r>
      <rPr>
        <sz val="12"/>
        <rFont val="標楷體"/>
        <family val="4"/>
      </rPr>
      <t xml:space="preserve">                                                                            </t>
    </r>
  </si>
  <si>
    <r>
      <t xml:space="preserve">                              中華民國99年1月至12月                 </t>
    </r>
    <r>
      <rPr>
        <sz val="10"/>
        <rFont val="標楷體"/>
        <family val="4"/>
      </rPr>
      <t xml:space="preserve">單位：人；歲    </t>
    </r>
    <r>
      <rPr>
        <sz val="12"/>
        <rFont val="標楷體"/>
        <family val="4"/>
      </rPr>
      <t xml:space="preserve">                                                                 </t>
    </r>
  </si>
  <si>
    <r>
      <t xml:space="preserve">                              中華民國99年1月至12月                </t>
    </r>
    <r>
      <rPr>
        <sz val="10"/>
        <rFont val="標楷體"/>
        <family val="4"/>
      </rPr>
      <t xml:space="preserve">單位：人；歲    </t>
    </r>
    <r>
      <rPr>
        <sz val="12"/>
        <rFont val="標楷體"/>
        <family val="4"/>
      </rPr>
      <t xml:space="preserve">                                                                 </t>
    </r>
  </si>
  <si>
    <t xml:space="preserve">                                中華民國99年1月至12月                                                                                                        </t>
  </si>
  <si>
    <t xml:space="preserve">                                 中華民國99年1月至12月                                 </t>
  </si>
  <si>
    <t xml:space="preserve">                                  中華民國99年1月至12月                                     </t>
  </si>
  <si>
    <r>
      <t xml:space="preserve">中華民國99年                                                   </t>
    </r>
    <r>
      <rPr>
        <sz val="10"/>
        <rFont val="標楷體"/>
        <family val="4"/>
      </rPr>
      <t xml:space="preserve">      </t>
    </r>
    <r>
      <rPr>
        <sz val="12"/>
        <rFont val="標楷體"/>
        <family val="4"/>
      </rPr>
      <t xml:space="preserve">                                           </t>
    </r>
  </si>
  <si>
    <t xml:space="preserve">                              中華民國99年1月至12月         </t>
  </si>
  <si>
    <t xml:space="preserve">                              中華民國90年度至99年度         </t>
  </si>
  <si>
    <t xml:space="preserve">                             中華民國90年度至99年度          </t>
  </si>
  <si>
    <t xml:space="preserve">                            中華民國90年度至99年度          </t>
  </si>
  <si>
    <t xml:space="preserve">                               中華民國90年度至99年度                                                                                                          </t>
  </si>
  <si>
    <t xml:space="preserve">                             中華民國90年度至99年度                                                                                                              </t>
  </si>
  <si>
    <t xml:space="preserve">                              中華民國90年度至99年度                                                                                                              </t>
  </si>
  <si>
    <t xml:space="preserve">                              中華民國90年度至99年度                                                                                                  </t>
  </si>
  <si>
    <r>
      <t xml:space="preserve">                        中華民國90年度至99年度               </t>
    </r>
    <r>
      <rPr>
        <sz val="10"/>
        <rFont val="標楷體"/>
        <family val="4"/>
      </rPr>
      <t>單位：歲</t>
    </r>
    <r>
      <rPr>
        <sz val="12"/>
        <rFont val="標楷體"/>
        <family val="4"/>
      </rPr>
      <t xml:space="preserve">                                                                                   </t>
    </r>
  </si>
  <si>
    <t xml:space="preserve">                              中華民國90年度至99年度             </t>
  </si>
  <si>
    <t xml:space="preserve">                                中華民國90年度至99年度             </t>
  </si>
  <si>
    <r>
      <t>中華民國</t>
    </r>
    <r>
      <rPr>
        <sz val="12"/>
        <rFont val="Times New Roman"/>
        <family val="1"/>
      </rPr>
      <t xml:space="preserve">90                                                                                                                       </t>
    </r>
  </si>
  <si>
    <r>
      <t>年度至</t>
    </r>
    <r>
      <rPr>
        <sz val="12"/>
        <rFont val="Times New Roman"/>
        <family val="1"/>
      </rPr>
      <t>99</t>
    </r>
    <r>
      <rPr>
        <sz val="12"/>
        <rFont val="標楷體"/>
        <family val="4"/>
      </rPr>
      <t xml:space="preserve">年度                  </t>
    </r>
  </si>
  <si>
    <t xml:space="preserve"> 中華民國90</t>
  </si>
  <si>
    <r>
      <t>年度至</t>
    </r>
    <r>
      <rPr>
        <sz val="12"/>
        <rFont val="Times New Roman"/>
        <family val="1"/>
      </rPr>
      <t>99</t>
    </r>
    <r>
      <rPr>
        <sz val="12"/>
        <rFont val="標楷體"/>
        <family val="4"/>
      </rPr>
      <t>年度</t>
    </r>
    <r>
      <rPr>
        <sz val="12"/>
        <rFont val="Times New Roman"/>
        <family val="1"/>
      </rPr>
      <t xml:space="preserve">              </t>
    </r>
  </si>
  <si>
    <t>中華民國90</t>
  </si>
  <si>
    <t xml:space="preserve">                                中華民國90年度至99年度</t>
  </si>
  <si>
    <r>
      <t xml:space="preserve">                                 中華民國99年1月至12月                         </t>
    </r>
    <r>
      <rPr>
        <sz val="10"/>
        <rFont val="標楷體"/>
        <family val="4"/>
      </rPr>
      <t>單位：人；新台幣元</t>
    </r>
  </si>
  <si>
    <t>年度至99年度</t>
  </si>
  <si>
    <r>
      <t>年度至</t>
    </r>
    <r>
      <rPr>
        <sz val="12"/>
        <rFont val="Times New Roman"/>
        <family val="1"/>
      </rPr>
      <t>99</t>
    </r>
    <r>
      <rPr>
        <sz val="12"/>
        <rFont val="標楷體"/>
        <family val="4"/>
      </rPr>
      <t>年度</t>
    </r>
  </si>
  <si>
    <r>
      <t xml:space="preserve">                </t>
    </r>
    <r>
      <rPr>
        <sz val="12"/>
        <rFont val="標楷體"/>
        <family val="4"/>
      </rPr>
      <t>中華民國</t>
    </r>
    <r>
      <rPr>
        <sz val="12"/>
        <rFont val="Times New Roman"/>
        <family val="1"/>
      </rPr>
      <t>90</t>
    </r>
  </si>
  <si>
    <t>民國99年</t>
  </si>
  <si>
    <t>99年12月31日</t>
  </si>
  <si>
    <r>
      <t xml:space="preserve">                           </t>
    </r>
    <r>
      <rPr>
        <sz val="12"/>
        <rFont val="標楷體"/>
        <family val="4"/>
      </rPr>
      <t>中華民國90年度至99年度</t>
    </r>
    <r>
      <rPr>
        <sz val="10"/>
        <rFont val="標楷體"/>
        <family val="4"/>
      </rPr>
      <t xml:space="preserve">          單位：新台幣千元                                                 </t>
    </r>
  </si>
  <si>
    <r>
      <t xml:space="preserve">                                </t>
    </r>
    <r>
      <rPr>
        <sz val="12"/>
        <rFont val="標楷體"/>
        <family val="4"/>
      </rPr>
      <t>中華民國90年度至99年度</t>
    </r>
    <r>
      <rPr>
        <sz val="10"/>
        <rFont val="標楷體"/>
        <family val="4"/>
      </rPr>
      <t xml:space="preserve">           單位：人                                                 </t>
    </r>
  </si>
  <si>
    <r>
      <t xml:space="preserve">                                       </t>
    </r>
    <r>
      <rPr>
        <sz val="12"/>
        <rFont val="標楷體"/>
        <family val="4"/>
      </rPr>
      <t>中華民國99年12月31日</t>
    </r>
    <r>
      <rPr>
        <sz val="10"/>
        <rFont val="標楷體"/>
        <family val="4"/>
      </rPr>
      <t xml:space="preserve">                     單位：人                                                 </t>
    </r>
  </si>
  <si>
    <r>
      <t xml:space="preserve">                                         </t>
    </r>
    <r>
      <rPr>
        <sz val="12"/>
        <rFont val="標楷體"/>
        <family val="4"/>
      </rPr>
      <t>中華民國99年12月31日</t>
    </r>
    <r>
      <rPr>
        <sz val="10"/>
        <rFont val="標楷體"/>
        <family val="4"/>
      </rPr>
      <t xml:space="preserve">                         單位：人                                                 </t>
    </r>
  </si>
  <si>
    <t xml:space="preserve">                               中華民國99年12月31日                                                                                                        </t>
  </si>
  <si>
    <t>折現率</t>
  </si>
  <si>
    <t>本俸調薪率</t>
  </si>
  <si>
    <t>通膨相關調薪率0.6%</t>
  </si>
  <si>
    <t>職級變動調薪率+</t>
  </si>
  <si>
    <t>月退選擇比例</t>
  </si>
  <si>
    <t xml:space="preserve">      如附表1</t>
  </si>
  <si>
    <t xml:space="preserve">      如附表2</t>
  </si>
  <si>
    <t>壽險業年金生命表之80%</t>
  </si>
  <si>
    <t>壽險業年金生命表之73%</t>
  </si>
  <si>
    <t>壽險業年金生命表之78%</t>
  </si>
  <si>
    <t>3.</t>
  </si>
  <si>
    <t>精算評估之方法</t>
  </si>
  <si>
    <t>潛藏負債係採加入年齡精算成本法評價。</t>
  </si>
  <si>
    <t>單位:‰</t>
  </si>
  <si>
    <t>軍職人員(士官)</t>
  </si>
  <si>
    <t>軍職人員(軍官)</t>
  </si>
  <si>
    <t>年齡</t>
  </si>
  <si>
    <t>男性</t>
  </si>
  <si>
    <t>女性</t>
  </si>
  <si>
    <t>65-69</t>
  </si>
  <si>
    <t>70-74</t>
  </si>
  <si>
    <t>51-54</t>
  </si>
  <si>
    <t>56-59</t>
  </si>
  <si>
    <t>單位:‰</t>
  </si>
  <si>
    <t>軍職人員(士官)</t>
  </si>
  <si>
    <t>軍職人員(軍官)</t>
  </si>
  <si>
    <t>附表2  資遣率</t>
  </si>
  <si>
    <t>附表3  退休率</t>
  </si>
  <si>
    <t>離職率</t>
  </si>
  <si>
    <t>資遣率</t>
  </si>
  <si>
    <t>退休率</t>
  </si>
  <si>
    <t>死亡率</t>
  </si>
  <si>
    <t>政務人員</t>
  </si>
  <si>
    <t>附錄1   提   撥</t>
  </si>
  <si>
    <t xml:space="preserve">   </t>
  </si>
  <si>
    <t>進   度   表</t>
  </si>
  <si>
    <t>精算基準日</t>
  </si>
  <si>
    <t>基金資產</t>
  </si>
  <si>
    <t>已提存退休基金</t>
  </si>
  <si>
    <t>未提撥</t>
  </si>
  <si>
    <t>已提撥比例</t>
  </si>
  <si>
    <t>涵蓋薪資</t>
  </si>
  <si>
    <t>未提撥退休金負債</t>
  </si>
  <si>
    <t>實際價值</t>
  </si>
  <si>
    <t>退休金負債</t>
  </si>
  <si>
    <t>對涵蓋薪資之比例</t>
  </si>
  <si>
    <t>(1)</t>
  </si>
  <si>
    <t>(2)</t>
  </si>
  <si>
    <t>(3)=(1)-(2)</t>
  </si>
  <si>
    <t>(2)/(1)</t>
  </si>
  <si>
    <t>(4)</t>
  </si>
  <si>
    <t>(3)/(4)</t>
  </si>
  <si>
    <t>身分別</t>
  </si>
  <si>
    <t xml:space="preserve">   公務人員</t>
  </si>
  <si>
    <t xml:space="preserve">   教育人員</t>
  </si>
  <si>
    <t xml:space="preserve">   軍職人員</t>
  </si>
  <si>
    <t>註2：潛藏負債包含下列兩項退休金負債之和：</t>
  </si>
  <si>
    <t xml:space="preserve">     （1）精算基準日領取給付人員之未來給付精算現值</t>
  </si>
  <si>
    <t>附錄4  最近10年基金管理會正式職員配置</t>
  </si>
  <si>
    <t>附錄5  基金管理會正式職員教育程度</t>
  </si>
  <si>
    <t>附錄6  基金管理會正式職員考試類別</t>
  </si>
  <si>
    <t>附錄7  基金管理會正式職員年齡分布</t>
  </si>
  <si>
    <t>附錄8  基金管理會正式職員任職年資</t>
  </si>
  <si>
    <t xml:space="preserve">    表36  最近10年支領月撫慰金(退休俸半數)之配偶人數及其</t>
  </si>
  <si>
    <t xml:space="preserve">   表37  最近10年支領月撫慰金(退休俸半數)之父母人數及其</t>
  </si>
  <si>
    <t xml:space="preserve">         平均年齡</t>
  </si>
  <si>
    <t xml:space="preserve">   表38  最近10年支領月撫慰金(退休俸半數)之未成年子女人</t>
  </si>
  <si>
    <t xml:space="preserve">         數及其平均年齡</t>
  </si>
  <si>
    <t>表57 最近10年退撫</t>
  </si>
  <si>
    <t xml:space="preserve">         平均年齡(一次退)</t>
  </si>
  <si>
    <t xml:space="preserve">    表29  最近10年參加退撫基金人員退休(職、伍)平均俸額及</t>
  </si>
  <si>
    <t xml:space="preserve">          平均年齡(月退，含兼領)</t>
  </si>
  <si>
    <r>
      <t>附註：1.本表以參加公務人員退休撫卹基金之政務人員、公務人員、教育人員及軍職人員為統計對象。</t>
    </r>
  </si>
  <si>
    <t xml:space="preserve">        ，故為86年度(即軍職人員開始加入退撫新制之年度)「一次退休(職)金(退伍金)」之平均年齡明顯下滑之</t>
  </si>
  <si>
    <t xml:space="preserve">        主因。另軍職人員支領退休俸之年齡雖無限制，惟因歷年支領人數均較其餘身分別人員支領月退休金人數</t>
  </si>
  <si>
    <t xml:space="preserve">        不及前述顯著。</t>
  </si>
  <si>
    <t>列計備供出售金融資產投資評價損益後之收益數</t>
  </si>
  <si>
    <t>列計備供出售金融資產投資評價損益後之收益率</t>
  </si>
  <si>
    <r>
      <t>附註：本表以參加公務人員退休撫卹基金之公務人員為統計對象。</t>
    </r>
    <r>
      <rPr>
        <sz val="10"/>
        <rFont val="Times New Roman"/>
        <family val="1"/>
      </rPr>
      <t xml:space="preserve">           </t>
    </r>
  </si>
  <si>
    <t>表31  最近10年政務人員退職之平均年齡</t>
  </si>
  <si>
    <t>表32  最近10年公務人員退休、資遣之平均年齡</t>
  </si>
  <si>
    <t>表33 最近10年教育人員退休、資遣之平均年齡</t>
  </si>
  <si>
    <t>表34  最近10年軍職人員退伍之平均年齡</t>
  </si>
  <si>
    <t>表35  最近10年支領一次撫慰金人數</t>
  </si>
  <si>
    <t>表39  最近10年退撫基金</t>
  </si>
  <si>
    <t>合計</t>
  </si>
  <si>
    <t>表44  最近10年政務</t>
  </si>
  <si>
    <t>表45  最近10年公務</t>
  </si>
  <si>
    <t>表46  最近10年教育</t>
  </si>
  <si>
    <t>表47  最近10年軍職</t>
  </si>
  <si>
    <t>表48  最近10年定期退撫給與之發放人數及金額</t>
  </si>
  <si>
    <t>表53  最近10年退撫</t>
  </si>
  <si>
    <t>表54  最近10年退撫</t>
  </si>
  <si>
    <t>表55  最近10年退撫基金</t>
  </si>
  <si>
    <t>97年度</t>
  </si>
  <si>
    <t xml:space="preserve">         表30  最近10年參加退撫基金人員退休(職、伍)、資遣之平</t>
  </si>
  <si>
    <t>表3  最近10年參加退撫基金人員退休(職、伍)、資遣人數</t>
  </si>
  <si>
    <t>表4  最近10年參加退撫基金人員撫卹人數</t>
  </si>
  <si>
    <t>合計</t>
  </si>
  <si>
    <t>表5  最近10年參加退撫基金人員發還原繳付基金費用人數</t>
  </si>
  <si>
    <t>表6  最近10年政務</t>
  </si>
  <si>
    <t>表7  最近10年公務</t>
  </si>
  <si>
    <t>表8  最近10年教育</t>
  </si>
  <si>
    <t>表9  最近10年軍職</t>
  </si>
  <si>
    <t>97年度</t>
  </si>
  <si>
    <t>退撫基金人數</t>
  </si>
  <si>
    <t>政務
人員</t>
  </si>
  <si>
    <t>公務
人員</t>
  </si>
  <si>
    <t>教育
人員</t>
  </si>
  <si>
    <t>軍職
人員</t>
  </si>
  <si>
    <t>　　　</t>
  </si>
  <si>
    <t>基金預決算</t>
  </si>
  <si>
    <t>單位：新台幣千元</t>
  </si>
  <si>
    <t>項目別</t>
  </si>
  <si>
    <t>基金收繳數</t>
  </si>
  <si>
    <t>基金給付數</t>
  </si>
  <si>
    <t>基金本金餘額</t>
  </si>
  <si>
    <t>作業</t>
  </si>
  <si>
    <t>外收入</t>
  </si>
  <si>
    <t>作業外支出</t>
  </si>
  <si>
    <t>作業外賸餘</t>
  </si>
  <si>
    <t>本年度賸餘</t>
  </si>
  <si>
    <t>行政補助款</t>
  </si>
  <si>
    <t>90年度</t>
  </si>
  <si>
    <t>91年度</t>
  </si>
  <si>
    <t>92年度</t>
  </si>
  <si>
    <t>93年度</t>
  </si>
  <si>
    <t>94年度</t>
  </si>
  <si>
    <t>95年度</t>
  </si>
  <si>
    <r>
      <t>附註：</t>
    </r>
    <r>
      <rPr>
        <sz val="10"/>
        <rFont val="Times New Roman"/>
        <family val="1"/>
      </rPr>
      <t>1.</t>
    </r>
    <r>
      <rPr>
        <sz val="10"/>
        <rFont val="標楷體"/>
        <family val="4"/>
      </rPr>
      <t>自</t>
    </r>
    <r>
      <rPr>
        <sz val="10"/>
        <rFont val="Times New Roman"/>
        <family val="1"/>
      </rPr>
      <t>92</t>
    </r>
    <r>
      <rPr>
        <sz val="10"/>
        <rFont val="標楷體"/>
        <family val="4"/>
      </rPr>
      <t>年度起，依據退撫基金會計制度，將作業收入改為基金收繳數，作業支出改為基金給付數，作業賸餘</t>
    </r>
  </si>
  <si>
    <t>改為基金本金餘額。</t>
  </si>
  <si>
    <r>
      <t>列計未實現損益</t>
    </r>
    <r>
      <rPr>
        <sz val="12"/>
        <rFont val="Times New Roman"/>
        <family val="1"/>
      </rPr>
      <t xml:space="preserve">      
</t>
    </r>
    <r>
      <rPr>
        <sz val="12"/>
        <rFont val="標楷體"/>
        <family val="4"/>
      </rPr>
      <t>後之收益率</t>
    </r>
    <r>
      <rPr>
        <sz val="12"/>
        <rFont val="Times New Roman"/>
        <family val="1"/>
      </rPr>
      <t>%</t>
    </r>
  </si>
  <si>
    <t xml:space="preserve">        付基金費用者較少，是以本表係以49歲作為統計人數之上限級距。</t>
  </si>
  <si>
    <t xml:space="preserve">      2.依規定退休人員年齡未滿50歲具有工作能力而自願退休者，不得擇領月退休金或兼領月退休金。準   此，年齡滿50歲以上者，如符退休條件，均以辦理退休擇領月退休金者居多，故是類人員申請發還原繳    </t>
  </si>
  <si>
    <r>
      <t>公營事業</t>
    </r>
    <r>
      <rPr>
        <sz val="11"/>
        <rFont val="Times New Roman"/>
        <family val="1"/>
      </rPr>
      <t xml:space="preserve">             </t>
    </r>
    <r>
      <rPr>
        <sz val="11"/>
        <rFont val="標楷體"/>
        <family val="4"/>
      </rPr>
      <t>機構</t>
    </r>
  </si>
  <si>
    <t>項目別</t>
  </si>
  <si>
    <t>90年度</t>
  </si>
  <si>
    <t>91年度</t>
  </si>
  <si>
    <t>92年度</t>
  </si>
  <si>
    <r>
      <t>3</t>
    </r>
    <r>
      <rPr>
        <sz val="11"/>
        <rFont val="細明體"/>
        <family val="3"/>
      </rPr>
      <t>月</t>
    </r>
  </si>
  <si>
    <r>
      <t>4</t>
    </r>
    <r>
      <rPr>
        <sz val="11"/>
        <rFont val="細明體"/>
        <family val="3"/>
      </rPr>
      <t>月</t>
    </r>
  </si>
  <si>
    <r>
      <t>5</t>
    </r>
    <r>
      <rPr>
        <sz val="11"/>
        <rFont val="細明體"/>
        <family val="3"/>
      </rPr>
      <t>月</t>
    </r>
  </si>
  <si>
    <r>
      <t>6</t>
    </r>
    <r>
      <rPr>
        <sz val="11"/>
        <rFont val="細明體"/>
        <family val="3"/>
      </rPr>
      <t>月</t>
    </r>
  </si>
  <si>
    <r>
      <t>7</t>
    </r>
    <r>
      <rPr>
        <sz val="11"/>
        <rFont val="細明體"/>
        <family val="3"/>
      </rPr>
      <t>月</t>
    </r>
  </si>
  <si>
    <r>
      <t>8</t>
    </r>
    <r>
      <rPr>
        <sz val="11"/>
        <rFont val="細明體"/>
        <family val="3"/>
      </rPr>
      <t>月</t>
    </r>
  </si>
  <si>
    <r>
      <t>9</t>
    </r>
    <r>
      <rPr>
        <sz val="11"/>
        <rFont val="細明體"/>
        <family val="3"/>
      </rPr>
      <t>月</t>
    </r>
  </si>
  <si>
    <r>
      <t>10</t>
    </r>
    <r>
      <rPr>
        <sz val="11"/>
        <rFont val="細明體"/>
        <family val="3"/>
      </rPr>
      <t>月</t>
    </r>
  </si>
  <si>
    <r>
      <t>11</t>
    </r>
    <r>
      <rPr>
        <sz val="11"/>
        <rFont val="細明體"/>
        <family val="3"/>
      </rPr>
      <t>月</t>
    </r>
  </si>
  <si>
    <r>
      <t>12</t>
    </r>
    <r>
      <rPr>
        <sz val="11"/>
        <rFont val="細明體"/>
        <family val="3"/>
      </rPr>
      <t>月</t>
    </r>
  </si>
  <si>
    <t>中心配置</t>
  </si>
  <si>
    <t>允許變動區間</t>
  </si>
  <si>
    <t>金額</t>
  </si>
  <si>
    <t>比例(%)</t>
  </si>
  <si>
    <t>兼領一次退休(職) 金與月退休(職)金</t>
  </si>
  <si>
    <t>一次撫卹金及年撫卹金(一次卹金及年撫金)</t>
  </si>
  <si>
    <r>
      <t>公務</t>
    </r>
    <r>
      <rPr>
        <sz val="11"/>
        <rFont val="Times New Roman"/>
        <family val="1"/>
      </rPr>
      <t xml:space="preserve">             </t>
    </r>
    <r>
      <rPr>
        <sz val="11"/>
        <rFont val="標楷體"/>
        <family val="4"/>
      </rPr>
      <t>人員</t>
    </r>
  </si>
  <si>
    <r>
      <t>基金收入</t>
    </r>
    <r>
      <rPr>
        <sz val="11"/>
        <rFont val="Times New Roman"/>
        <family val="1"/>
      </rPr>
      <t xml:space="preserve">                                                                                             </t>
    </r>
    <r>
      <rPr>
        <sz val="11"/>
        <rFont val="標楷體"/>
        <family val="4"/>
      </rPr>
      <t>(A)</t>
    </r>
  </si>
  <si>
    <r>
      <t>兼領一次退職</t>
    </r>
    <r>
      <rPr>
        <sz val="12"/>
        <rFont val="標楷體"/>
        <family val="4"/>
      </rPr>
      <t>金與月退職金</t>
    </r>
  </si>
  <si>
    <r>
      <t>兼領一次退休</t>
    </r>
    <r>
      <rPr>
        <sz val="11"/>
        <rFont val="標楷體"/>
        <family val="4"/>
      </rPr>
      <t>金與月退休金</t>
    </r>
  </si>
  <si>
    <r>
      <t>發還原繳付</t>
    </r>
    <r>
      <rPr>
        <sz val="12"/>
        <rFont val="標楷體"/>
        <family val="4"/>
      </rPr>
      <t>基金費用</t>
    </r>
  </si>
  <si>
    <r>
      <t>未併計年資</t>
    </r>
    <r>
      <rPr>
        <sz val="12"/>
        <rFont val="標楷體"/>
        <family val="4"/>
      </rPr>
      <t>退費</t>
    </r>
  </si>
  <si>
    <r>
      <t>一次卹金</t>
    </r>
    <r>
      <rPr>
        <sz val="12"/>
        <rFont val="標楷體"/>
        <family val="4"/>
      </rPr>
      <t>及年撫金</t>
    </r>
  </si>
  <si>
    <t>96年度</t>
  </si>
  <si>
    <t>96年度</t>
  </si>
  <si>
    <t>單位：人；新台幣元</t>
  </si>
  <si>
    <t>項目別</t>
  </si>
  <si>
    <t>總計</t>
  </si>
  <si>
    <t>政務人員</t>
  </si>
  <si>
    <t>公務人員</t>
  </si>
  <si>
    <t>教育人員</t>
  </si>
  <si>
    <t>軍職人員</t>
  </si>
  <si>
    <t>人數</t>
  </si>
  <si>
    <t>金額</t>
  </si>
  <si>
    <t>90年度</t>
  </si>
  <si>
    <t>91年度</t>
  </si>
  <si>
    <t>92年度</t>
  </si>
  <si>
    <t>93年度</t>
  </si>
  <si>
    <t>95年度</t>
  </si>
  <si>
    <r>
      <t>附註：1.本表以參加公務人員退休撫卹基金之政務人員、公務人員、教育人員及軍職人員為統計對象。</t>
    </r>
    <r>
      <rPr>
        <sz val="10"/>
        <rFont val="Times New Roman"/>
        <family val="1"/>
      </rPr>
      <t xml:space="preserve"> </t>
    </r>
  </si>
  <si>
    <t xml:space="preserve">      2.定期退撫給與包含月退休金(退休俸)、月撫慰金(退休俸半數)、因公傷病退休(職)金、贍養金、贍養金半數</t>
  </si>
  <si>
    <t xml:space="preserve">        及年撫卹金等項目。</t>
  </si>
  <si>
    <t>表49  定期退撫給與之發放人數及金額明細</t>
  </si>
  <si>
    <t>總計</t>
  </si>
  <si>
    <r>
      <t>月退休金</t>
    </r>
    <r>
      <rPr>
        <sz val="10"/>
        <rFont val="Times New Roman"/>
        <family val="1"/>
      </rPr>
      <t xml:space="preserve">       (</t>
    </r>
    <r>
      <rPr>
        <sz val="10"/>
        <rFont val="標楷體"/>
        <family val="4"/>
      </rPr>
      <t>退休俸</t>
    </r>
    <r>
      <rPr>
        <sz val="10"/>
        <rFont val="Times New Roman"/>
        <family val="1"/>
      </rPr>
      <t>)</t>
    </r>
  </si>
  <si>
    <r>
      <t>月撫慰金</t>
    </r>
    <r>
      <rPr>
        <sz val="10"/>
        <rFont val="Times New Roman"/>
        <family val="1"/>
      </rPr>
      <t xml:space="preserve">  (</t>
    </r>
    <r>
      <rPr>
        <sz val="10"/>
        <rFont val="標楷體"/>
        <family val="4"/>
      </rPr>
      <t>退休俸半數</t>
    </r>
    <r>
      <rPr>
        <sz val="10"/>
        <rFont val="Times New Roman"/>
        <family val="1"/>
      </rPr>
      <t>)</t>
    </r>
  </si>
  <si>
    <t>運用收益分析表</t>
  </si>
  <si>
    <r>
      <t>單位：新台幣千元；</t>
    </r>
    <r>
      <rPr>
        <sz val="10"/>
        <rFont val="Times New Roman"/>
        <family val="1"/>
      </rPr>
      <t>%</t>
    </r>
  </si>
  <si>
    <r>
      <t>累</t>
    </r>
    <r>
      <rPr>
        <sz val="12"/>
        <rFont val="標楷體"/>
        <family val="4"/>
      </rPr>
      <t>計</t>
    </r>
    <r>
      <rPr>
        <sz val="12"/>
        <rFont val="標楷體"/>
        <family val="4"/>
      </rPr>
      <t>運用資金</t>
    </r>
    <r>
      <rPr>
        <sz val="12"/>
        <rFont val="Times New Roman"/>
        <family val="1"/>
      </rPr>
      <t xml:space="preserve">      (A)</t>
    </r>
  </si>
  <si>
    <r>
      <t>已實現收益數</t>
    </r>
    <r>
      <rPr>
        <sz val="12"/>
        <rFont val="Times New Roman"/>
        <family val="1"/>
      </rPr>
      <t xml:space="preserve">                    (B)</t>
    </r>
  </si>
  <si>
    <r>
      <t>已實現收益率</t>
    </r>
    <r>
      <rPr>
        <sz val="12"/>
        <rFont val="Times New Roman"/>
        <family val="1"/>
      </rPr>
      <t>%                  (C=B/A*12)</t>
    </r>
  </si>
  <si>
    <r>
      <t>法定</t>
    </r>
    <r>
      <rPr>
        <sz val="12"/>
        <rFont val="標楷體"/>
        <family val="4"/>
      </rPr>
      <t>收益數</t>
    </r>
    <r>
      <rPr>
        <sz val="12"/>
        <rFont val="Times New Roman"/>
        <family val="1"/>
      </rPr>
      <t xml:space="preserve">            (D)</t>
    </r>
  </si>
  <si>
    <r>
      <t>法定</t>
    </r>
    <r>
      <rPr>
        <sz val="12"/>
        <rFont val="標楷體"/>
        <family val="4"/>
      </rPr>
      <t>收益率</t>
    </r>
    <r>
      <rPr>
        <sz val="12"/>
        <rFont val="Times New Roman"/>
        <family val="1"/>
      </rPr>
      <t>%            (E)</t>
    </r>
  </si>
  <si>
    <t>94年度</t>
  </si>
  <si>
    <t>96年度</t>
  </si>
  <si>
    <t xml:space="preserve">附註：法定收益率係指臺灣銀行二年期定期存款利率。          </t>
  </si>
  <si>
    <r>
      <t>因公傷病退休</t>
    </r>
    <r>
      <rPr>
        <sz val="10"/>
        <rFont val="Times New Roman"/>
        <family val="1"/>
      </rPr>
      <t>(</t>
    </r>
    <r>
      <rPr>
        <sz val="10"/>
        <rFont val="標楷體"/>
        <family val="4"/>
      </rPr>
      <t>職</t>
    </r>
    <r>
      <rPr>
        <sz val="10"/>
        <rFont val="Times New Roman"/>
        <family val="1"/>
      </rPr>
      <t>)</t>
    </r>
    <r>
      <rPr>
        <sz val="10"/>
        <rFont val="標楷體"/>
        <family val="4"/>
      </rPr>
      <t>金</t>
    </r>
  </si>
  <si>
    <t>贍養金</t>
  </si>
  <si>
    <t>贍養金半數</t>
  </si>
  <si>
    <t>年撫卹金</t>
  </si>
  <si>
    <t xml:space="preserve">附註：本表以參加公務人員退休撫卹基金之政務人員、公務人員、教育人員及軍職人員為統計對象。 </t>
  </si>
  <si>
    <t>單位：人</t>
  </si>
  <si>
    <t>項目別</t>
  </si>
  <si>
    <t>總計</t>
  </si>
  <si>
    <t>退休(職、伍)</t>
  </si>
  <si>
    <t>資遣</t>
  </si>
  <si>
    <t>小計</t>
  </si>
  <si>
    <t>一次退休(職)金(退伍金)</t>
  </si>
  <si>
    <t>月退休(職)金(退休俸)</t>
  </si>
  <si>
    <t>兼領一次退休(職)金與月退休(職)金</t>
  </si>
  <si>
    <t>90年度</t>
  </si>
  <si>
    <t>91年度</t>
  </si>
  <si>
    <t>92年度</t>
  </si>
  <si>
    <t>93年度</t>
  </si>
  <si>
    <t>95年度</t>
  </si>
  <si>
    <t>附註：本表以參加公務人員退休撫卹基金之政務人員、公務人員、教育人員及軍職人員為統計對象。</t>
  </si>
  <si>
    <t>病故或意外死亡</t>
  </si>
  <si>
    <t>因公死亡</t>
  </si>
  <si>
    <t>贍養金</t>
  </si>
  <si>
    <t>一次撫卹金</t>
  </si>
  <si>
    <r>
      <t>一次撫卹金及</t>
    </r>
    <r>
      <rPr>
        <sz val="10"/>
        <rFont val="Times New Roman"/>
        <family val="1"/>
      </rPr>
      <t xml:space="preserve">       </t>
    </r>
    <r>
      <rPr>
        <sz val="10"/>
        <rFont val="標楷體"/>
        <family val="4"/>
      </rPr>
      <t>年撫卹金(一次     卹金及年撫金)</t>
    </r>
  </si>
  <si>
    <r>
      <t>一次撫卹金及</t>
    </r>
    <r>
      <rPr>
        <sz val="10"/>
        <rFont val="Times New Roman"/>
        <family val="1"/>
      </rPr>
      <t xml:space="preserve">        </t>
    </r>
    <r>
      <rPr>
        <sz val="10"/>
        <rFont val="標楷體"/>
        <family val="4"/>
      </rPr>
      <t>年撫卹金(一次    卹金及年撫金)</t>
    </r>
  </si>
  <si>
    <r>
      <t>90</t>
    </r>
    <r>
      <rPr>
        <sz val="10"/>
        <rFont val="標楷體"/>
        <family val="4"/>
      </rPr>
      <t>年度</t>
    </r>
  </si>
  <si>
    <r>
      <t>附註：本表以參加公務人員退休撫卹基金之政務人員、公務人員、教育人員及軍職人員為統計對象。</t>
    </r>
    <r>
      <rPr>
        <sz val="10"/>
        <rFont val="Times New Roman"/>
        <family val="1"/>
      </rPr>
      <t xml:space="preserve"> </t>
    </r>
  </si>
  <si>
    <t>發還原繳付基金費用</t>
  </si>
  <si>
    <r>
      <t>僅發還當事人繳付</t>
    </r>
    <r>
      <rPr>
        <sz val="12"/>
        <rFont val="Times New Roman"/>
        <family val="1"/>
      </rPr>
      <t xml:space="preserve">                    </t>
    </r>
    <r>
      <rPr>
        <sz val="12"/>
        <rFont val="標楷體"/>
        <family val="4"/>
      </rPr>
      <t>之基金費用</t>
    </r>
  </si>
  <si>
    <r>
      <t>發還當事人及政府</t>
    </r>
    <r>
      <rPr>
        <sz val="12"/>
        <rFont val="Times New Roman"/>
        <family val="1"/>
      </rPr>
      <t xml:space="preserve">            </t>
    </r>
    <r>
      <rPr>
        <sz val="12"/>
        <rFont val="標楷體"/>
        <family val="4"/>
      </rPr>
      <t>繳付之基金費用</t>
    </r>
  </si>
  <si>
    <r>
      <t>90</t>
    </r>
    <r>
      <rPr>
        <sz val="12"/>
        <rFont val="標楷體"/>
        <family val="4"/>
      </rPr>
      <t>年度</t>
    </r>
  </si>
  <si>
    <t>人員離退人數</t>
  </si>
  <si>
    <t>退職</t>
  </si>
  <si>
    <t>撫卹</t>
  </si>
  <si>
    <r>
      <t>發還原繳付</t>
    </r>
    <r>
      <rPr>
        <sz val="12"/>
        <rFont val="Times New Roman"/>
        <family val="1"/>
      </rPr>
      <t xml:space="preserve">      </t>
    </r>
    <r>
      <rPr>
        <sz val="12"/>
        <rFont val="標楷體"/>
        <family val="4"/>
      </rPr>
      <t>基金費用</t>
    </r>
  </si>
  <si>
    <t>一次退職金</t>
  </si>
  <si>
    <t>月退職金</t>
  </si>
  <si>
    <t>兼領一次退職金與月退職金</t>
  </si>
  <si>
    <t>計</t>
  </si>
  <si>
    <r>
      <t>一次撫卹金</t>
    </r>
    <r>
      <rPr>
        <sz val="12"/>
        <rFont val="Times New Roman"/>
        <family val="1"/>
      </rPr>
      <t xml:space="preserve">       </t>
    </r>
    <r>
      <rPr>
        <sz val="12"/>
        <rFont val="標楷體"/>
        <family val="4"/>
      </rPr>
      <t>及年撫卹金</t>
    </r>
  </si>
  <si>
    <t>95年度</t>
  </si>
  <si>
    <t>附註：本表以參加公務人員退休撫卹基金之政務人員為統計對象。</t>
  </si>
  <si>
    <t>退休</t>
  </si>
  <si>
    <r>
      <t>發還原繳付</t>
    </r>
    <r>
      <rPr>
        <sz val="12"/>
        <rFont val="Times New Roman"/>
        <family val="1"/>
      </rPr>
      <t xml:space="preserve">       </t>
    </r>
    <r>
      <rPr>
        <sz val="12"/>
        <rFont val="標楷體"/>
        <family val="4"/>
      </rPr>
      <t>基金費用</t>
    </r>
  </si>
  <si>
    <r>
      <t>一次</t>
    </r>
    <r>
      <rPr>
        <sz val="12"/>
        <rFont val="標楷體"/>
        <family val="4"/>
      </rPr>
      <t>退休金</t>
    </r>
  </si>
  <si>
    <t>月退休金</t>
  </si>
  <si>
    <t>兼領一次退休金與月退休金</t>
  </si>
  <si>
    <t>附註：本表以參加公務人員退休撫卹基金之公務人員為統計對象。</t>
  </si>
  <si>
    <t>附註：本表以參加公務人員退休撫卹基金之教育人員為統計對象。</t>
  </si>
  <si>
    <t>退伍</t>
  </si>
  <si>
    <r>
      <t>發還原繳付</t>
    </r>
    <r>
      <rPr>
        <sz val="12"/>
        <rFont val="Times New Roman"/>
        <family val="1"/>
      </rPr>
      <t xml:space="preserve">     </t>
    </r>
    <r>
      <rPr>
        <sz val="12"/>
        <rFont val="標楷體"/>
        <family val="4"/>
      </rPr>
      <t>基金費用</t>
    </r>
  </si>
  <si>
    <t>退伍金</t>
  </si>
  <si>
    <t>退休俸</t>
  </si>
  <si>
    <r>
      <t>一次卹金</t>
    </r>
    <r>
      <rPr>
        <sz val="12"/>
        <rFont val="Times New Roman"/>
        <family val="1"/>
      </rPr>
      <t xml:space="preserve">          </t>
    </r>
    <r>
      <rPr>
        <sz val="12"/>
        <rFont val="標楷體"/>
        <family val="4"/>
      </rPr>
      <t>及年撫金</t>
    </r>
  </si>
  <si>
    <r>
      <t>一次卹金</t>
    </r>
    <r>
      <rPr>
        <sz val="12"/>
        <rFont val="Times New Roman"/>
        <family val="1"/>
      </rPr>
      <t xml:space="preserve">           </t>
    </r>
    <r>
      <rPr>
        <sz val="12"/>
        <rFont val="標楷體"/>
        <family val="4"/>
      </rPr>
      <t>及年撫金</t>
    </r>
  </si>
  <si>
    <t xml:space="preserve">附註：本表以參加公務人員退休撫卹基金之軍職人員為統計對象。          </t>
  </si>
  <si>
    <t>表10  政務人員離退</t>
  </si>
  <si>
    <t>人數(按政府別分)</t>
  </si>
  <si>
    <r>
      <t>1</t>
    </r>
    <r>
      <rPr>
        <sz val="12"/>
        <rFont val="標楷體"/>
        <family val="4"/>
      </rPr>
      <t>月至</t>
    </r>
    <r>
      <rPr>
        <sz val="12"/>
        <rFont val="Times New Roman"/>
        <family val="1"/>
      </rPr>
      <t>12</t>
    </r>
    <r>
      <rPr>
        <sz val="12"/>
        <rFont val="標楷體"/>
        <family val="4"/>
      </rPr>
      <t>月</t>
    </r>
  </si>
  <si>
    <t>合計</t>
  </si>
  <si>
    <t>中央政府</t>
  </si>
  <si>
    <t>省市政府</t>
  </si>
  <si>
    <t>縣市政府</t>
  </si>
  <si>
    <t>公營事業機構</t>
  </si>
  <si>
    <t>附註：1.本表以參加公務人員退休撫卹基金之政務人員為統計對象。</t>
  </si>
  <si>
    <t>表11  公務人員離退</t>
  </si>
  <si>
    <r>
      <t>鄉鎮市</t>
    </r>
    <r>
      <rPr>
        <sz val="12"/>
        <rFont val="Times New Roman"/>
        <family val="1"/>
      </rPr>
      <t xml:space="preserve">           </t>
    </r>
    <r>
      <rPr>
        <sz val="12"/>
        <rFont val="標楷體"/>
        <family val="4"/>
      </rPr>
      <t>公所</t>
    </r>
  </si>
  <si>
    <t>說明：1.本表以參加公務人員退休撫卹基金之公務人員為統計對象。</t>
  </si>
  <si>
    <t>表12  教育人員離退</t>
  </si>
  <si>
    <t>表13  參加退撫基金人員退休(職、伍)、資遣人數(按年齡分)</t>
  </si>
  <si>
    <t xml:space="preserve">  總計</t>
  </si>
  <si>
    <t xml:space="preserve">  22歲以下</t>
  </si>
  <si>
    <t xml:space="preserve">  26歲</t>
  </si>
  <si>
    <t xml:space="preserve">  27歲</t>
  </si>
  <si>
    <t xml:space="preserve">  28歲</t>
  </si>
  <si>
    <t xml:space="preserve">  29歲</t>
  </si>
  <si>
    <t xml:space="preserve">  30歲</t>
  </si>
  <si>
    <t xml:space="preserve">  31歲</t>
  </si>
  <si>
    <t xml:space="preserve">  45歲</t>
  </si>
  <si>
    <t>表13  參加退撫基金人員退休(職、伍)、資遣人數(按年齡分)(續)</t>
  </si>
  <si>
    <t>兼領一次退休(職)               金與月退休(職)金</t>
  </si>
  <si>
    <t xml:space="preserve">  46歲</t>
  </si>
  <si>
    <t xml:space="preserve">  47歲</t>
  </si>
  <si>
    <t xml:space="preserve">  48歲</t>
  </si>
  <si>
    <t xml:space="preserve">  49歲</t>
  </si>
  <si>
    <t xml:space="preserve">  50歲</t>
  </si>
  <si>
    <t xml:space="preserve">  51歲</t>
  </si>
  <si>
    <t xml:space="preserve">  52歲</t>
  </si>
  <si>
    <t xml:space="preserve">  53歲</t>
  </si>
  <si>
    <t xml:space="preserve">  54歲</t>
  </si>
  <si>
    <t xml:space="preserve">  55歲</t>
  </si>
  <si>
    <t xml:space="preserve">  56歲</t>
  </si>
  <si>
    <t xml:space="preserve">  57歲</t>
  </si>
  <si>
    <t xml:space="preserve">  58歲</t>
  </si>
  <si>
    <t xml:space="preserve">  59歲</t>
  </si>
  <si>
    <t xml:space="preserve">  60歲</t>
  </si>
  <si>
    <t xml:space="preserve">  61歲</t>
  </si>
  <si>
    <t xml:space="preserve">  62歲</t>
  </si>
  <si>
    <t xml:space="preserve">  63歲</t>
  </si>
  <si>
    <t xml:space="preserve">  64歲</t>
  </si>
  <si>
    <t xml:space="preserve">  65歲</t>
  </si>
  <si>
    <t xml:space="preserve">  66歲以上</t>
  </si>
  <si>
    <r>
      <t>平均年齡</t>
    </r>
  </si>
  <si>
    <r>
      <t>附註：1.本表以參加公務人員退休撫卹基金之政務人員、公務人員、教育人員及軍職人員為統計對象。</t>
    </r>
    <r>
      <rPr>
        <sz val="10"/>
        <rFont val="Times New Roman"/>
        <family val="1"/>
      </rPr>
      <t xml:space="preserve"> </t>
    </r>
  </si>
  <si>
    <t xml:space="preserve">      2.依陸海空軍軍官士官服役條例第23條規定，服現役3年以上未滿20年者，按服現役年資，給與退伍金。</t>
  </si>
  <si>
    <t xml:space="preserve">        故為配合上開軍職人員服役滿3年即可辦理退役領取退伍金之規定(依一般推算年齡約22歲即可辦退)，</t>
  </si>
  <si>
    <t xml:space="preserve">        本表係以22歲作為統計人數之起算點。</t>
  </si>
  <si>
    <t>表14  政務人員退職人數(按年齡分)</t>
  </si>
  <si>
    <r>
      <t>兼領一次退職</t>
    </r>
    <r>
      <rPr>
        <sz val="12"/>
        <rFont val="Times New Roman"/>
        <family val="1"/>
      </rPr>
      <t xml:space="preserve">        </t>
    </r>
    <r>
      <rPr>
        <sz val="12"/>
        <rFont val="標楷體"/>
        <family val="4"/>
      </rPr>
      <t>金與月退職金</t>
    </r>
  </si>
  <si>
    <t xml:space="preserve">  45歲以下</t>
  </si>
  <si>
    <t xml:space="preserve">附註：本表以參加公務人員退休撫卹基金之政務人員為統計對象。           </t>
  </si>
  <si>
    <t>表15  公務人員退休、資遣人數(按年齡分)</t>
  </si>
  <si>
    <t>單位：人；歲</t>
  </si>
  <si>
    <t>一次退休金</t>
  </si>
  <si>
    <r>
      <t>兼領一次退休</t>
    </r>
    <r>
      <rPr>
        <sz val="12"/>
        <rFont val="Times New Roman"/>
        <family val="1"/>
      </rPr>
      <t xml:space="preserve">             </t>
    </r>
    <r>
      <rPr>
        <sz val="12"/>
        <rFont val="標楷體"/>
        <family val="4"/>
      </rPr>
      <t>金與月退休金</t>
    </r>
  </si>
  <si>
    <t xml:space="preserve">  24歲以下</t>
  </si>
  <si>
    <t xml:space="preserve">  25歲</t>
  </si>
  <si>
    <t>表15  公務人員退休、資遣人數(按年齡分)(續)</t>
  </si>
  <si>
    <r>
      <t>兼領一次退休</t>
    </r>
    <r>
      <rPr>
        <sz val="12"/>
        <rFont val="Times New Roman"/>
        <family val="1"/>
      </rPr>
      <t xml:space="preserve">      </t>
    </r>
    <r>
      <rPr>
        <sz val="12"/>
        <rFont val="標楷體"/>
        <family val="4"/>
      </rPr>
      <t>金與月退休金</t>
    </r>
  </si>
  <si>
    <t>表16  教育人員退休、資遣人數(按年齡分)</t>
  </si>
  <si>
    <t>表16  教育人員退休、資遣人數(按年齡分)(續)</t>
  </si>
  <si>
    <t xml:space="preserve">附註：本表以參加公務人員退休撫卹基金之教育人員為統計對象。        </t>
  </si>
  <si>
    <t>表17  軍職人員退伍人數(按年齡分)</t>
  </si>
  <si>
    <t xml:space="preserve">退休俸 </t>
  </si>
  <si>
    <t xml:space="preserve">  42歲</t>
  </si>
  <si>
    <t>表17  軍職人員退伍人數(按年齡分)(續)</t>
  </si>
  <si>
    <t xml:space="preserve">附註：1.本表以參加公務人員退休撫卹基金之軍職人員為統計對象。       </t>
  </si>
  <si>
    <t xml:space="preserve">      2.依陸海空軍軍官士官服役條例第23條第2項規定，服現役20年以上，或服現役15年以上年滿60</t>
  </si>
  <si>
    <t xml:space="preserve">        歲者，依服現役年資，按月給與退休俸終身。是以，軍職人員如服現役20年以上退役並擇領退</t>
  </si>
  <si>
    <t xml:space="preserve">        統計數據。</t>
  </si>
  <si>
    <t>表18  參加退撫基金人員撫卹人數(按年齡分)</t>
  </si>
  <si>
    <r>
      <t>一次撫卹金及</t>
    </r>
    <r>
      <rPr>
        <sz val="10"/>
        <rFont val="標楷體"/>
        <family val="4"/>
      </rPr>
      <t>年撫卹金(一次卹金及年撫金)</t>
    </r>
  </si>
  <si>
    <t>24歲以下</t>
  </si>
  <si>
    <t>25–29歲</t>
  </si>
  <si>
    <t>30–34歲</t>
  </si>
  <si>
    <t>35–39歲</t>
  </si>
  <si>
    <t>40–44歲</t>
  </si>
  <si>
    <t>45–49歲</t>
  </si>
  <si>
    <t>50–54歲</t>
  </si>
  <si>
    <t>55–59歲</t>
  </si>
  <si>
    <t>60–64歲</t>
  </si>
  <si>
    <t>65歲以上</t>
  </si>
  <si>
    <t>表19  政務人員撫卹人數(按年齡分)</t>
  </si>
  <si>
    <r>
      <t>一次撫卹金</t>
    </r>
    <r>
      <rPr>
        <sz val="12"/>
        <rFont val="標楷體"/>
        <family val="4"/>
      </rPr>
      <t>及年撫卹金</t>
    </r>
  </si>
  <si>
    <t xml:space="preserve">附註：本表以參加公務人員退休撫卹基金之政務人員為統計對象。                </t>
  </si>
  <si>
    <t>表20  公務人員撫卹人數(按年齡分)</t>
  </si>
  <si>
    <r>
      <t>一次撫卹金</t>
    </r>
    <r>
      <rPr>
        <sz val="12"/>
        <rFont val="Times New Roman"/>
        <family val="1"/>
      </rPr>
      <t xml:space="preserve"> </t>
    </r>
    <r>
      <rPr>
        <sz val="12"/>
        <rFont val="標楷體"/>
        <family val="4"/>
      </rPr>
      <t>及年撫卹金</t>
    </r>
  </si>
  <si>
    <t xml:space="preserve">附註：本表以參加公務人員退休撫卹基金之公務人員為統計對象。                </t>
  </si>
  <si>
    <t>表21  教育人員撫卹人數(按年齡分)</t>
  </si>
  <si>
    <t xml:space="preserve">附註：本表以參加公務人員退休撫卹基金之教育人員為統計對象。                    </t>
  </si>
  <si>
    <t>表22    軍職人員撫卹人數(按年齡分)</t>
  </si>
  <si>
    <r>
      <t>一次卹金</t>
    </r>
    <r>
      <rPr>
        <sz val="12"/>
        <rFont val="標楷體"/>
        <family val="4"/>
      </rPr>
      <t>及年撫金</t>
    </r>
  </si>
  <si>
    <t xml:space="preserve">附註：本表以參加公務人員退休撫卹基金之軍職人員為統計對象。                    </t>
  </si>
  <si>
    <t>僅發還當事人</t>
  </si>
  <si>
    <r>
      <t>發還當事人及政府</t>
    </r>
    <r>
      <rPr>
        <sz val="12"/>
        <rFont val="標楷體"/>
        <family val="4"/>
      </rPr>
      <t>繳付之基金費用</t>
    </r>
  </si>
  <si>
    <t>政務人員</t>
  </si>
  <si>
    <t>軍職人員</t>
  </si>
  <si>
    <r>
      <t xml:space="preserve">     </t>
    </r>
    <r>
      <rPr>
        <sz val="11"/>
        <rFont val="標楷體"/>
        <family val="4"/>
      </rPr>
      <t>26歲</t>
    </r>
  </si>
  <si>
    <r>
      <t xml:space="preserve">     </t>
    </r>
    <r>
      <rPr>
        <sz val="11"/>
        <rFont val="標楷體"/>
        <family val="4"/>
      </rPr>
      <t>27</t>
    </r>
    <r>
      <rPr>
        <sz val="11"/>
        <rFont val="細明體"/>
        <family val="3"/>
      </rPr>
      <t>歲</t>
    </r>
  </si>
  <si>
    <r>
      <t xml:space="preserve">     </t>
    </r>
    <r>
      <rPr>
        <sz val="11"/>
        <rFont val="標楷體"/>
        <family val="4"/>
      </rPr>
      <t>28歲</t>
    </r>
  </si>
  <si>
    <r>
      <t xml:space="preserve">     </t>
    </r>
    <r>
      <rPr>
        <sz val="11"/>
        <rFont val="標楷體"/>
        <family val="4"/>
      </rPr>
      <t>29歲</t>
    </r>
  </si>
  <si>
    <r>
      <t xml:space="preserve">     </t>
    </r>
    <r>
      <rPr>
        <sz val="11"/>
        <rFont val="標楷體"/>
        <family val="4"/>
      </rPr>
      <t>30歲</t>
    </r>
  </si>
  <si>
    <r>
      <t xml:space="preserve">     </t>
    </r>
    <r>
      <rPr>
        <sz val="11"/>
        <rFont val="標楷體"/>
        <family val="4"/>
      </rPr>
      <t>31歲</t>
    </r>
  </si>
  <si>
    <r>
      <t xml:space="preserve">     </t>
    </r>
    <r>
      <rPr>
        <sz val="11"/>
        <rFont val="標楷體"/>
        <family val="4"/>
      </rPr>
      <t>32歲</t>
    </r>
  </si>
  <si>
    <r>
      <t xml:space="preserve">     </t>
    </r>
    <r>
      <rPr>
        <sz val="11"/>
        <rFont val="標楷體"/>
        <family val="4"/>
      </rPr>
      <t>33歲</t>
    </r>
  </si>
  <si>
    <r>
      <t xml:space="preserve">     </t>
    </r>
    <r>
      <rPr>
        <sz val="11"/>
        <rFont val="標楷體"/>
        <family val="4"/>
      </rPr>
      <t>34歲</t>
    </r>
  </si>
  <si>
    <r>
      <t xml:space="preserve">     </t>
    </r>
    <r>
      <rPr>
        <sz val="11"/>
        <rFont val="標楷體"/>
        <family val="4"/>
      </rPr>
      <t>35歲</t>
    </r>
  </si>
  <si>
    <r>
      <t xml:space="preserve">     </t>
    </r>
    <r>
      <rPr>
        <sz val="11"/>
        <rFont val="標楷體"/>
        <family val="4"/>
      </rPr>
      <t>36歲</t>
    </r>
  </si>
  <si>
    <r>
      <t xml:space="preserve">     </t>
    </r>
    <r>
      <rPr>
        <sz val="11"/>
        <rFont val="標楷體"/>
        <family val="4"/>
      </rPr>
      <t>37歲</t>
    </r>
  </si>
  <si>
    <r>
      <t xml:space="preserve">     </t>
    </r>
    <r>
      <rPr>
        <sz val="11"/>
        <rFont val="標楷體"/>
        <family val="4"/>
      </rPr>
      <t>38歲</t>
    </r>
  </si>
  <si>
    <r>
      <t xml:space="preserve">     </t>
    </r>
    <r>
      <rPr>
        <sz val="11"/>
        <rFont val="標楷體"/>
        <family val="4"/>
      </rPr>
      <t>39歲</t>
    </r>
  </si>
  <si>
    <r>
      <t xml:space="preserve">     </t>
    </r>
    <r>
      <rPr>
        <sz val="11"/>
        <rFont val="標楷體"/>
        <family val="4"/>
      </rPr>
      <t>40歲</t>
    </r>
  </si>
  <si>
    <r>
      <t xml:space="preserve">     </t>
    </r>
    <r>
      <rPr>
        <sz val="11"/>
        <rFont val="標楷體"/>
        <family val="4"/>
      </rPr>
      <t>41歲</t>
    </r>
  </si>
  <si>
    <r>
      <t xml:space="preserve">     </t>
    </r>
    <r>
      <rPr>
        <sz val="11"/>
        <rFont val="標楷體"/>
        <family val="4"/>
      </rPr>
      <t>42歲</t>
    </r>
  </si>
  <si>
    <r>
      <t xml:space="preserve">     </t>
    </r>
    <r>
      <rPr>
        <sz val="11"/>
        <rFont val="標楷體"/>
        <family val="4"/>
      </rPr>
      <t>43歲</t>
    </r>
  </si>
  <si>
    <r>
      <t xml:space="preserve">     </t>
    </r>
    <r>
      <rPr>
        <sz val="11"/>
        <rFont val="標楷體"/>
        <family val="4"/>
      </rPr>
      <t>44歲</t>
    </r>
  </si>
  <si>
    <r>
      <t xml:space="preserve">     </t>
    </r>
    <r>
      <rPr>
        <sz val="11"/>
        <rFont val="標楷體"/>
        <family val="4"/>
      </rPr>
      <t>45歲</t>
    </r>
  </si>
  <si>
    <t>49歲以上</t>
  </si>
  <si>
    <r>
      <t>附註：1.本表以參加公務人員退休撫卹基金之政務人員、公務人員、教育人員及軍職人員為統計對象。</t>
    </r>
  </si>
  <si>
    <t xml:space="preserve">         表24 參加退撫基金人員退休(職、伍)平均俸額及平均</t>
  </si>
  <si>
    <t xml:space="preserve">              年齡(按政府別分)</t>
  </si>
  <si>
    <t>政務人員</t>
  </si>
  <si>
    <t>公務人員</t>
  </si>
  <si>
    <t>教育人員</t>
  </si>
  <si>
    <t>軍職人員</t>
  </si>
  <si>
    <t>平均俸額</t>
  </si>
  <si>
    <t>平均年齡</t>
  </si>
  <si>
    <t>鄉鎮市公所</t>
  </si>
  <si>
    <r>
      <t>公營事業</t>
    </r>
    <r>
      <rPr>
        <sz val="11"/>
        <rFont val="Times New Roman"/>
        <family val="1"/>
      </rPr>
      <t xml:space="preserve">             </t>
    </r>
    <r>
      <rPr>
        <sz val="11"/>
        <rFont val="標楷體"/>
        <family val="4"/>
      </rPr>
      <t>機構</t>
    </r>
  </si>
  <si>
    <t xml:space="preserve">         表25  參加退撫基金人員撫卹平均俸額及平均年齡(按</t>
  </si>
  <si>
    <t xml:space="preserve">               政府別分)</t>
  </si>
  <si>
    <t>單位：新台幣元；歲</t>
  </si>
  <si>
    <r>
      <t>附註：本表以參加公務人員退休撫卹基金之政務人員、公務人員、教育人員及軍職人員為統計對象。</t>
    </r>
  </si>
  <si>
    <t xml:space="preserve">               均年齡</t>
  </si>
  <si>
    <t>總平均年齡</t>
  </si>
  <si>
    <t>退休平均年齡</t>
  </si>
  <si>
    <r>
      <t>兼領一次退職</t>
    </r>
    <r>
      <rPr>
        <sz val="12"/>
        <rFont val="Times New Roman"/>
        <family val="1"/>
      </rPr>
      <t xml:space="preserve">      </t>
    </r>
    <r>
      <rPr>
        <sz val="12"/>
        <rFont val="標楷體"/>
        <family val="4"/>
      </rPr>
      <t>金與月退職金</t>
    </r>
  </si>
  <si>
    <t>單位：歲</t>
  </si>
  <si>
    <t xml:space="preserve">附註：本表以參加公務人員退休撫卹基金之教育人員為統計對象。                </t>
  </si>
  <si>
    <t xml:space="preserve">附註：本表以參加公務人員退休撫卹基金之軍職人員為統計對象。                  </t>
  </si>
  <si>
    <t>單位：人</t>
  </si>
  <si>
    <t>附註：本表以參加公務人員退休撫卹基金之政務人員、公務人員、教育人員及軍職人員為統計對象。</t>
  </si>
  <si>
    <t>人數</t>
  </si>
  <si>
    <t>附註：1.本表以參加公務人員退休撫卹基金之政務人員、公務人員、教育人員及軍職人員為統計對象。</t>
  </si>
  <si>
    <t xml:space="preserve">      2.退休俸半數僅適用於軍職人員。</t>
  </si>
  <si>
    <t xml:space="preserve">      3.平均年齡係指支領起始時配偶之平均年齡。</t>
  </si>
  <si>
    <t xml:space="preserve">      3.平均年齡係指支領起始時父母之平均年齡。</t>
  </si>
  <si>
    <t xml:space="preserve">      3.平均年齡係指支領起始時未成年子女之平均年齡。</t>
  </si>
  <si>
    <t xml:space="preserve">附註：1.95年度起開始適用財務會計凖則第34號公報          </t>
  </si>
  <si>
    <r>
      <t>附註：</t>
    </r>
    <r>
      <rPr>
        <sz val="10"/>
        <rFont val="Times New Roman"/>
        <family val="1"/>
      </rPr>
      <t>95</t>
    </r>
    <r>
      <rPr>
        <sz val="10"/>
        <rFont val="標楷體"/>
        <family val="4"/>
      </rPr>
      <t>年度起開始適用財務會計凖則第</t>
    </r>
    <r>
      <rPr>
        <sz val="10"/>
        <rFont val="Times New Roman"/>
        <family val="1"/>
      </rPr>
      <t>34</t>
    </r>
    <r>
      <rPr>
        <sz val="10"/>
        <rFont val="標楷體"/>
        <family val="4"/>
      </rPr>
      <t>號公報</t>
    </r>
  </si>
  <si>
    <t xml:space="preserve">附註：1.財務收入包括銀行存款、票券、公司債等利息收入及股票投資利益、評價利益等。           </t>
  </si>
  <si>
    <r>
      <t>91年</t>
    </r>
    <r>
      <rPr>
        <sz val="11"/>
        <rFont val="Times New Roman"/>
        <family val="1"/>
      </rPr>
      <t>1</t>
    </r>
    <r>
      <rPr>
        <sz val="11"/>
        <rFont val="標楷體"/>
        <family val="4"/>
      </rPr>
      <t>月</t>
    </r>
  </si>
  <si>
    <r>
      <t>2</t>
    </r>
    <r>
      <rPr>
        <sz val="11"/>
        <rFont val="標楷體"/>
        <family val="4"/>
      </rPr>
      <t>月</t>
    </r>
  </si>
  <si>
    <t>考試及格種類</t>
  </si>
  <si>
    <t>依其他法令進用</t>
  </si>
  <si>
    <t>高等考試</t>
  </si>
  <si>
    <t>普通考試</t>
  </si>
  <si>
    <t>初等考試</t>
  </si>
  <si>
    <t>特種考試</t>
  </si>
  <si>
    <t>升等考試</t>
  </si>
  <si>
    <t>其他考試</t>
  </si>
  <si>
    <t>簡任(派)</t>
  </si>
  <si>
    <t>薦任(派)</t>
  </si>
  <si>
    <t>委任(派)</t>
  </si>
  <si>
    <t>編制員額</t>
  </si>
  <si>
    <t>預算員額</t>
  </si>
  <si>
    <t>實有人數</t>
  </si>
  <si>
    <t>項目別</t>
  </si>
  <si>
    <t>總計</t>
  </si>
  <si>
    <t>性別</t>
  </si>
  <si>
    <t>教育程度</t>
  </si>
  <si>
    <t>男</t>
  </si>
  <si>
    <t>女</t>
  </si>
  <si>
    <t>博士</t>
  </si>
  <si>
    <t>碩士</t>
  </si>
  <si>
    <t>大學畢業</t>
  </si>
  <si>
    <t>專科畢業</t>
  </si>
  <si>
    <t>高中高職以下</t>
  </si>
  <si>
    <t>簡任(派)</t>
  </si>
  <si>
    <t>薦任(派)</t>
  </si>
  <si>
    <t>委任(派)</t>
  </si>
  <si>
    <r>
      <t>91年</t>
    </r>
    <r>
      <rPr>
        <sz val="11"/>
        <rFont val="Times New Roman"/>
        <family val="1"/>
      </rPr>
      <t>1</t>
    </r>
    <r>
      <rPr>
        <sz val="11"/>
        <rFont val="標楷體"/>
        <family val="4"/>
      </rPr>
      <t>月</t>
    </r>
  </si>
  <si>
    <r>
      <t>2</t>
    </r>
    <r>
      <rPr>
        <sz val="11"/>
        <rFont val="標楷體"/>
        <family val="4"/>
      </rPr>
      <t>月</t>
    </r>
  </si>
  <si>
    <r>
      <t>單位：人；歲</t>
    </r>
    <r>
      <rPr>
        <sz val="10"/>
        <rFont val="Times New Roman"/>
        <family val="1"/>
      </rPr>
      <t xml:space="preserve">  </t>
    </r>
  </si>
  <si>
    <t>項目別</t>
  </si>
  <si>
    <t>總計</t>
  </si>
  <si>
    <t>簡任(派)</t>
  </si>
  <si>
    <t>薦任(派)</t>
  </si>
  <si>
    <t>委任(派)</t>
  </si>
  <si>
    <t>24歲以下</t>
  </si>
  <si>
    <t>25–29歲</t>
  </si>
  <si>
    <t>30–34歲</t>
  </si>
  <si>
    <t>35–39歲</t>
  </si>
  <si>
    <t>40–44歲</t>
  </si>
  <si>
    <t>45–49歲</t>
  </si>
  <si>
    <t>50–54歲</t>
  </si>
  <si>
    <t>55–59歲</t>
  </si>
  <si>
    <t>60–64歲</t>
  </si>
  <si>
    <t>65歲以上</t>
  </si>
  <si>
    <t>平均年齡</t>
  </si>
  <si>
    <r>
      <t>單位：人；年</t>
    </r>
    <r>
      <rPr>
        <sz val="10"/>
        <rFont val="Times New Roman"/>
        <family val="1"/>
      </rPr>
      <t xml:space="preserve">  </t>
    </r>
  </si>
  <si>
    <t>項目別</t>
  </si>
  <si>
    <t>總計</t>
  </si>
  <si>
    <t>簡任(派)</t>
  </si>
  <si>
    <t>薦任(派)</t>
  </si>
  <si>
    <t>委任(派)</t>
  </si>
  <si>
    <t>4年以下</t>
  </si>
  <si>
    <t>5–9年</t>
  </si>
  <si>
    <t>10–14年</t>
  </si>
  <si>
    <t>15–19年</t>
  </si>
  <si>
    <t>20–24年</t>
  </si>
  <si>
    <t>25–29年</t>
  </si>
  <si>
    <t>30年以上</t>
  </si>
  <si>
    <t>平均年資</t>
  </si>
  <si>
    <t>94年度</t>
  </si>
  <si>
    <t>95年度</t>
  </si>
  <si>
    <t>單位：個</t>
  </si>
  <si>
    <t>項目別</t>
  </si>
  <si>
    <t>總計</t>
  </si>
  <si>
    <t>中央政府</t>
  </si>
  <si>
    <t>省市政府</t>
  </si>
  <si>
    <t>縣市政府</t>
  </si>
  <si>
    <t>鄉鎮市
公所</t>
  </si>
  <si>
    <t>公營事業
機構</t>
  </si>
  <si>
    <t>90年度</t>
  </si>
  <si>
    <t>91年度</t>
  </si>
  <si>
    <t>92年度</t>
  </si>
  <si>
    <t>93年度</t>
  </si>
  <si>
    <t>項目別</t>
  </si>
  <si>
    <t>總計</t>
  </si>
  <si>
    <t>中央政府</t>
  </si>
  <si>
    <t>省市政府</t>
  </si>
  <si>
    <t>縣市政府</t>
  </si>
  <si>
    <t>鄉鎮市公所</t>
  </si>
  <si>
    <t>小計</t>
  </si>
  <si>
    <t>90年度</t>
  </si>
  <si>
    <t>91年度</t>
  </si>
  <si>
    <t>92年度</t>
  </si>
  <si>
    <t>93年度</t>
  </si>
  <si>
    <t>單位：人</t>
  </si>
  <si>
    <t>一次撫卹金</t>
  </si>
  <si>
    <t>贍養金</t>
  </si>
  <si>
    <t xml:space="preserve">  23歲</t>
  </si>
  <si>
    <t xml:space="preserve">  24歲</t>
  </si>
  <si>
    <t xml:space="preserve">  25歲</t>
  </si>
  <si>
    <t xml:space="preserve">  32歲</t>
  </si>
  <si>
    <t xml:space="preserve">  33歲</t>
  </si>
  <si>
    <t xml:space="preserve">  34歲</t>
  </si>
  <si>
    <t xml:space="preserve">  35歲</t>
  </si>
  <si>
    <t xml:space="preserve">  36歲</t>
  </si>
  <si>
    <t xml:space="preserve">  37歲</t>
  </si>
  <si>
    <t xml:space="preserve">  38歲</t>
  </si>
  <si>
    <t xml:space="preserve">  39歲</t>
  </si>
  <si>
    <t xml:space="preserve">  40歲</t>
  </si>
  <si>
    <t xml:space="preserve">  41歲</t>
  </si>
  <si>
    <t xml:space="preserve">  42歲</t>
  </si>
  <si>
    <t xml:space="preserve">  43歲</t>
  </si>
  <si>
    <t xml:space="preserve">  44歲</t>
  </si>
  <si>
    <t>單位：人；歲</t>
  </si>
  <si>
    <t xml:space="preserve">  27歲</t>
  </si>
  <si>
    <t xml:space="preserve">  28歲</t>
  </si>
  <si>
    <t xml:space="preserve">  29歲</t>
  </si>
  <si>
    <t xml:space="preserve">  30歲</t>
  </si>
  <si>
    <t xml:space="preserve">  31歲</t>
  </si>
  <si>
    <t xml:space="preserve">  45歲</t>
  </si>
  <si>
    <t>公務人員</t>
  </si>
  <si>
    <t>教育人員</t>
  </si>
  <si>
    <t>單位：新台幣元；歲</t>
  </si>
  <si>
    <t>單位：歲</t>
  </si>
  <si>
    <r>
      <t xml:space="preserve">  43歲</t>
    </r>
  </si>
  <si>
    <r>
      <t xml:space="preserve">  44歲</t>
    </r>
  </si>
  <si>
    <r>
      <t xml:space="preserve">     </t>
    </r>
    <r>
      <rPr>
        <sz val="11"/>
        <rFont val="標楷體"/>
        <family val="4"/>
      </rPr>
      <t>25歲</t>
    </r>
  </si>
  <si>
    <r>
      <t xml:space="preserve">     </t>
    </r>
    <r>
      <rPr>
        <sz val="11"/>
        <rFont val="標楷體"/>
        <family val="4"/>
      </rPr>
      <t>46歲</t>
    </r>
  </si>
  <si>
    <r>
      <t xml:space="preserve">     </t>
    </r>
    <r>
      <rPr>
        <sz val="11"/>
        <rFont val="標楷體"/>
        <family val="4"/>
      </rPr>
      <t>47歲</t>
    </r>
  </si>
  <si>
    <r>
      <t xml:space="preserve">     </t>
    </r>
    <r>
      <rPr>
        <sz val="11"/>
        <rFont val="標楷體"/>
        <family val="4"/>
      </rPr>
      <t>48歲</t>
    </r>
  </si>
  <si>
    <t>單位：新台幣千元；%</t>
  </si>
  <si>
    <t>95年度</t>
  </si>
  <si>
    <t>再一次加發補償金</t>
  </si>
  <si>
    <t>一次撫慰金</t>
  </si>
  <si>
    <t>月撫慰金</t>
  </si>
  <si>
    <t>資遣</t>
  </si>
  <si>
    <t>93年度</t>
  </si>
  <si>
    <t>合計</t>
  </si>
  <si>
    <t>賸餘</t>
  </si>
  <si>
    <t>(短絀)</t>
  </si>
  <si>
    <t>基金收入</t>
  </si>
  <si>
    <t>退撫支出</t>
  </si>
  <si>
    <t>財務支出</t>
  </si>
  <si>
    <t>收支(不含運用部分)</t>
  </si>
  <si>
    <t>項目別</t>
  </si>
  <si>
    <r>
      <t>退撫支出</t>
    </r>
    <r>
      <rPr>
        <sz val="11"/>
        <rFont val="Times New Roman"/>
        <family val="1"/>
      </rPr>
      <t xml:space="preserve">                                                                                        </t>
    </r>
    <r>
      <rPr>
        <sz val="11"/>
        <rFont val="標楷體"/>
        <family val="4"/>
      </rPr>
      <t>(B)</t>
    </r>
  </si>
  <si>
    <t>支出佔收入比例(%)                                  (C=B/A*100)</t>
  </si>
  <si>
    <r>
      <t>本金結餘</t>
    </r>
    <r>
      <rPr>
        <sz val="11"/>
        <rFont val="Times New Roman"/>
        <family val="1"/>
      </rPr>
      <t xml:space="preserve"> </t>
    </r>
    <r>
      <rPr>
        <sz val="11"/>
        <rFont val="標楷體"/>
        <family val="4"/>
      </rPr>
      <t xml:space="preserve">                                                   (D=A-B)</t>
    </r>
  </si>
  <si>
    <t>總計</t>
  </si>
  <si>
    <r>
      <t>政務</t>
    </r>
    <r>
      <rPr>
        <sz val="11"/>
        <rFont val="Times New Roman"/>
        <family val="1"/>
      </rPr>
      <t xml:space="preserve">        </t>
    </r>
    <r>
      <rPr>
        <sz val="11"/>
        <rFont val="標楷體"/>
        <family val="4"/>
      </rPr>
      <t>人員</t>
    </r>
  </si>
  <si>
    <r>
      <t>公務</t>
    </r>
    <r>
      <rPr>
        <sz val="11"/>
        <rFont val="Times New Roman"/>
        <family val="1"/>
      </rPr>
      <t xml:space="preserve">           </t>
    </r>
    <r>
      <rPr>
        <sz val="11"/>
        <rFont val="標楷體"/>
        <family val="4"/>
      </rPr>
      <t>人員</t>
    </r>
  </si>
  <si>
    <r>
      <t>教育</t>
    </r>
    <r>
      <rPr>
        <sz val="11"/>
        <rFont val="Times New Roman"/>
        <family val="1"/>
      </rPr>
      <t xml:space="preserve">             </t>
    </r>
    <r>
      <rPr>
        <sz val="11"/>
        <rFont val="標楷體"/>
        <family val="4"/>
      </rPr>
      <t>人員</t>
    </r>
  </si>
  <si>
    <r>
      <t>軍職</t>
    </r>
    <r>
      <rPr>
        <sz val="11"/>
        <rFont val="Times New Roman"/>
        <family val="1"/>
      </rPr>
      <t xml:space="preserve">            </t>
    </r>
    <r>
      <rPr>
        <sz val="11"/>
        <rFont val="標楷體"/>
        <family val="4"/>
      </rPr>
      <t>人員</t>
    </r>
  </si>
  <si>
    <r>
      <t>政務</t>
    </r>
    <r>
      <rPr>
        <sz val="11"/>
        <rFont val="Times New Roman"/>
        <family val="1"/>
      </rPr>
      <t xml:space="preserve">          </t>
    </r>
    <r>
      <rPr>
        <sz val="11"/>
        <rFont val="標楷體"/>
        <family val="4"/>
      </rPr>
      <t>人員</t>
    </r>
  </si>
  <si>
    <r>
      <t>教育</t>
    </r>
    <r>
      <rPr>
        <sz val="11"/>
        <rFont val="Times New Roman"/>
        <family val="1"/>
      </rPr>
      <t xml:space="preserve">          </t>
    </r>
    <r>
      <rPr>
        <sz val="11"/>
        <rFont val="標楷體"/>
        <family val="4"/>
      </rPr>
      <t>人員</t>
    </r>
  </si>
  <si>
    <r>
      <t>軍職</t>
    </r>
    <r>
      <rPr>
        <sz val="11"/>
        <rFont val="Times New Roman"/>
        <family val="1"/>
      </rPr>
      <t xml:space="preserve">        </t>
    </r>
    <r>
      <rPr>
        <sz val="11"/>
        <rFont val="標楷體"/>
        <family val="4"/>
      </rPr>
      <t>人員</t>
    </r>
  </si>
  <si>
    <r>
      <t>教育</t>
    </r>
    <r>
      <rPr>
        <sz val="11"/>
        <rFont val="Times New Roman"/>
        <family val="1"/>
      </rPr>
      <t xml:space="preserve">            </t>
    </r>
    <r>
      <rPr>
        <sz val="11"/>
        <rFont val="標楷體"/>
        <family val="4"/>
      </rPr>
      <t>人員</t>
    </r>
  </si>
  <si>
    <r>
      <t>政務</t>
    </r>
    <r>
      <rPr>
        <sz val="11"/>
        <rFont val="Times New Roman"/>
        <family val="1"/>
      </rPr>
      <t xml:space="preserve">              </t>
    </r>
    <r>
      <rPr>
        <sz val="11"/>
        <rFont val="標楷體"/>
        <family val="4"/>
      </rPr>
      <t>人員</t>
    </r>
  </si>
  <si>
    <r>
      <t>公務</t>
    </r>
    <r>
      <rPr>
        <sz val="11"/>
        <rFont val="Times New Roman"/>
        <family val="1"/>
      </rPr>
      <t xml:space="preserve">             </t>
    </r>
    <r>
      <rPr>
        <sz val="11"/>
        <rFont val="標楷體"/>
        <family val="4"/>
      </rPr>
      <t>人員</t>
    </r>
  </si>
  <si>
    <r>
      <t>教育</t>
    </r>
    <r>
      <rPr>
        <sz val="11"/>
        <rFont val="Times New Roman"/>
        <family val="1"/>
      </rPr>
      <t xml:space="preserve">           </t>
    </r>
    <r>
      <rPr>
        <sz val="11"/>
        <rFont val="標楷體"/>
        <family val="4"/>
      </rPr>
      <t>人員</t>
    </r>
  </si>
  <si>
    <t>歷年合計</t>
  </si>
  <si>
    <t>90年度</t>
  </si>
  <si>
    <t>91年度</t>
  </si>
  <si>
    <t>92年度</t>
  </si>
  <si>
    <t>93年度</t>
  </si>
  <si>
    <t>*</t>
  </si>
  <si>
    <t>95年度</t>
  </si>
  <si>
    <t>明細(按政府別分)</t>
  </si>
  <si>
    <t>單位：新台幣千元</t>
  </si>
  <si>
    <t>退職</t>
  </si>
  <si>
    <t>撫卹</t>
  </si>
  <si>
    <t>退出</t>
  </si>
  <si>
    <t>小計</t>
  </si>
  <si>
    <t>一次退職金</t>
  </si>
  <si>
    <t>月退職金</t>
  </si>
  <si>
    <t>一次撫卹金及年撫卹金</t>
  </si>
  <si>
    <t>發還原繳付基金費用</t>
  </si>
  <si>
    <t>合計</t>
  </si>
  <si>
    <t>中央政府</t>
  </si>
  <si>
    <t>省市政府</t>
  </si>
  <si>
    <t>縣市政府</t>
  </si>
  <si>
    <t>公營事業機構</t>
  </si>
  <si>
    <r>
      <t>附註：本表以參加公務人員退休撫卹基金之</t>
    </r>
    <r>
      <rPr>
        <sz val="10"/>
        <rFont val="標楷體"/>
        <family val="4"/>
      </rPr>
      <t>政務人員</t>
    </r>
    <r>
      <rPr>
        <sz val="10"/>
        <rFont val="標楷體"/>
        <family val="4"/>
      </rPr>
      <t>為統計對象。</t>
    </r>
  </si>
  <si>
    <t>表41  公務人員退撫支出</t>
  </si>
  <si>
    <r>
      <t>1</t>
    </r>
    <r>
      <rPr>
        <sz val="12"/>
        <rFont val="標楷體"/>
        <family val="4"/>
      </rPr>
      <t>月至</t>
    </r>
    <r>
      <rPr>
        <sz val="12"/>
        <rFont val="Times New Roman"/>
        <family val="1"/>
      </rPr>
      <t>12</t>
    </r>
    <r>
      <rPr>
        <sz val="12"/>
        <rFont val="標楷體"/>
        <family val="4"/>
      </rPr>
      <t>月</t>
    </r>
  </si>
  <si>
    <t>退休</t>
  </si>
  <si>
    <t>一次退休金</t>
  </si>
  <si>
    <t>月退休金</t>
  </si>
  <si>
    <t>因公傷病退休金</t>
  </si>
  <si>
    <r>
      <t>兼領一次退休</t>
    </r>
    <r>
      <rPr>
        <sz val="11"/>
        <rFont val="Times New Roman"/>
        <family val="1"/>
      </rPr>
      <t xml:space="preserve">                         </t>
    </r>
    <r>
      <rPr>
        <sz val="11"/>
        <rFont val="標楷體"/>
        <family val="4"/>
      </rPr>
      <t>金與月退休金</t>
    </r>
  </si>
  <si>
    <r>
      <t>發還原繳付</t>
    </r>
    <r>
      <rPr>
        <sz val="11"/>
        <rFont val="Times New Roman"/>
        <family val="1"/>
      </rPr>
      <t xml:space="preserve">     </t>
    </r>
    <r>
      <rPr>
        <sz val="11"/>
        <rFont val="標楷體"/>
        <family val="4"/>
      </rPr>
      <t>基金費用</t>
    </r>
  </si>
  <si>
    <r>
      <t>未併計年資</t>
    </r>
    <r>
      <rPr>
        <sz val="11"/>
        <rFont val="Times New Roman"/>
        <family val="1"/>
      </rPr>
      <t xml:space="preserve">            </t>
    </r>
    <r>
      <rPr>
        <sz val="11"/>
        <rFont val="標楷體"/>
        <family val="4"/>
      </rPr>
      <t>退費</t>
    </r>
  </si>
  <si>
    <r>
      <t>鄉鎮市</t>
    </r>
    <r>
      <rPr>
        <sz val="11"/>
        <rFont val="Times New Roman"/>
        <family val="1"/>
      </rPr>
      <t xml:space="preserve">      </t>
    </r>
    <r>
      <rPr>
        <sz val="11"/>
        <rFont val="標楷體"/>
        <family val="4"/>
      </rPr>
      <t>公所</t>
    </r>
  </si>
  <si>
    <r>
      <t>附註：本表以參加公務人員退休撫卹基金之公務人員</t>
    </r>
    <r>
      <rPr>
        <sz val="10"/>
        <rFont val="標楷體"/>
        <family val="4"/>
      </rPr>
      <t>為統計對象。</t>
    </r>
  </si>
  <si>
    <t>表42  教育人員退撫支出</t>
  </si>
  <si>
    <r>
      <t>一次撫卹金</t>
    </r>
    <r>
      <rPr>
        <sz val="11"/>
        <rFont val="Times New Roman"/>
        <family val="1"/>
      </rPr>
      <t xml:space="preserve">       </t>
    </r>
    <r>
      <rPr>
        <sz val="11"/>
        <rFont val="標楷體"/>
        <family val="4"/>
      </rPr>
      <t>及年撫卹金</t>
    </r>
  </si>
  <si>
    <r>
      <t>發還原繳付</t>
    </r>
    <r>
      <rPr>
        <sz val="11"/>
        <rFont val="Times New Roman"/>
        <family val="1"/>
      </rPr>
      <t xml:space="preserve">          </t>
    </r>
    <r>
      <rPr>
        <sz val="11"/>
        <rFont val="標楷體"/>
        <family val="4"/>
      </rPr>
      <t>基金費用</t>
    </r>
  </si>
  <si>
    <r>
      <t>未併計年資</t>
    </r>
    <r>
      <rPr>
        <sz val="11"/>
        <rFont val="Times New Roman"/>
        <family val="1"/>
      </rPr>
      <t xml:space="preserve">                </t>
    </r>
    <r>
      <rPr>
        <sz val="11"/>
        <rFont val="標楷體"/>
        <family val="4"/>
      </rPr>
      <t>退費</t>
    </r>
  </si>
  <si>
    <r>
      <t>附註：本表以參加公務人員退休撫卹基金之</t>
    </r>
    <r>
      <rPr>
        <sz val="10"/>
        <rFont val="標楷體"/>
        <family val="4"/>
      </rPr>
      <t>教育人員為統計對象。</t>
    </r>
  </si>
  <si>
    <t>人員退撫支出明細</t>
  </si>
  <si>
    <t>退休(職、伍)</t>
  </si>
  <si>
    <t>一次退休(職)金(退伍金)</t>
  </si>
  <si>
    <t>月退休(職)金(退休俸)</t>
  </si>
  <si>
    <t>因公傷病退休(職)金</t>
  </si>
  <si>
    <r>
      <t>月撫慰金</t>
    </r>
    <r>
      <rPr>
        <sz val="10"/>
        <rFont val="Times New Roman"/>
        <family val="1"/>
      </rPr>
      <t xml:space="preserve">     </t>
    </r>
    <r>
      <rPr>
        <sz val="10"/>
        <rFont val="標楷體"/>
        <family val="4"/>
      </rPr>
      <t xml:space="preserve"> (退休俸半數)</t>
    </r>
  </si>
  <si>
    <t>未併計年資退費</t>
  </si>
  <si>
    <r>
      <t>附註</t>
    </r>
    <r>
      <rPr>
        <sz val="10"/>
        <rFont val="Times New Roman"/>
        <family val="1"/>
      </rPr>
      <t>:</t>
    </r>
    <r>
      <rPr>
        <sz val="10"/>
        <rFont val="標楷體"/>
        <family val="4"/>
      </rPr>
      <t>本表以參加公務人員退休撫卹基金之政務人員、公務人員、教育人員及軍職人員為統計對象。</t>
    </r>
  </si>
  <si>
    <t>退伍</t>
  </si>
  <si>
    <t>退伍金</t>
  </si>
  <si>
    <t>退休俸</t>
  </si>
  <si>
    <t>贍養金</t>
  </si>
  <si>
    <t>退休俸半數</t>
  </si>
  <si>
    <r>
      <t>附註：本表以參加公務人員退休撫卹基金之</t>
    </r>
    <r>
      <rPr>
        <sz val="10"/>
        <rFont val="標楷體"/>
        <family val="4"/>
      </rPr>
      <t>軍職人員為統計對象。</t>
    </r>
  </si>
  <si>
    <t>基金淨值</t>
  </si>
  <si>
    <r>
      <t>資</t>
    </r>
    <r>
      <rPr>
        <sz val="12"/>
        <rFont val="標楷體"/>
        <family val="4"/>
      </rPr>
      <t>產</t>
    </r>
  </si>
  <si>
    <r>
      <t>負</t>
    </r>
    <r>
      <rPr>
        <sz val="12"/>
        <rFont val="標楷體"/>
        <family val="4"/>
      </rPr>
      <t>債</t>
    </r>
  </si>
  <si>
    <t>流動資產</t>
  </si>
  <si>
    <t>備供出售及持有至到期日之金融資產</t>
  </si>
  <si>
    <t>其他資產</t>
  </si>
  <si>
    <t>流動負債</t>
  </si>
  <si>
    <t>其他負債</t>
  </si>
  <si>
    <t>現金</t>
  </si>
  <si>
    <t>交易目的之金融資產</t>
  </si>
  <si>
    <t>應收款項</t>
  </si>
  <si>
    <t>預付款項</t>
  </si>
  <si>
    <t>基金資產明細表</t>
  </si>
  <si>
    <r>
      <t>資</t>
    </r>
    <r>
      <rPr>
        <sz val="12"/>
        <rFont val="標楷體"/>
        <family val="4"/>
      </rPr>
      <t>產</t>
    </r>
    <r>
      <rPr>
        <sz val="12"/>
        <rFont val="標楷體"/>
        <family val="4"/>
      </rPr>
      <t>總</t>
    </r>
    <r>
      <rPr>
        <sz val="12"/>
        <rFont val="標楷體"/>
        <family val="4"/>
      </rPr>
      <t>計</t>
    </r>
  </si>
  <si>
    <t>銀行存款</t>
  </si>
  <si>
    <t>票券</t>
  </si>
  <si>
    <t>債券</t>
  </si>
  <si>
    <t>有價證券</t>
  </si>
  <si>
    <t>委託經營</t>
  </si>
  <si>
    <t>股票</t>
  </si>
  <si>
    <t>受益憑證</t>
  </si>
  <si>
    <t>收支(含運用部分)</t>
  </si>
  <si>
    <t>當          期          數</t>
  </si>
  <si>
    <t>累          計          數</t>
  </si>
  <si>
    <r>
      <t>收</t>
    </r>
    <r>
      <rPr>
        <sz val="11"/>
        <rFont val="Times New Roman"/>
        <family val="1"/>
      </rPr>
      <t xml:space="preserve">          </t>
    </r>
    <r>
      <rPr>
        <sz val="11"/>
        <rFont val="標楷體"/>
        <family val="4"/>
      </rPr>
      <t>入</t>
    </r>
  </si>
  <si>
    <r>
      <t>支</t>
    </r>
    <r>
      <rPr>
        <sz val="11"/>
        <rFont val="Times New Roman"/>
        <family val="1"/>
      </rPr>
      <t xml:space="preserve">          </t>
    </r>
    <r>
      <rPr>
        <sz val="11"/>
        <rFont val="標楷體"/>
        <family val="4"/>
      </rPr>
      <t>出</t>
    </r>
  </si>
  <si>
    <t xml:space="preserve">      2.賸餘(短絀)係含基金本金結餘。</t>
  </si>
  <si>
    <t>預算數</t>
  </si>
  <si>
    <t>決算數</t>
  </si>
  <si>
    <t>公務人員</t>
  </si>
  <si>
    <t>教育人員</t>
  </si>
  <si>
    <t xml:space="preserve">           表23  參加退撫基金人員發還原繳付</t>
  </si>
  <si>
    <t>繳付之基金費用</t>
  </si>
  <si>
    <t xml:space="preserve">  基金費用人數(按年齡、身分別分)</t>
  </si>
  <si>
    <r>
      <t xml:space="preserve">       1</t>
    </r>
    <r>
      <rPr>
        <sz val="12"/>
        <rFont val="標楷體"/>
        <family val="4"/>
      </rPr>
      <t>月至</t>
    </r>
    <r>
      <rPr>
        <sz val="12"/>
        <rFont val="Times New Roman"/>
        <family val="1"/>
      </rPr>
      <t>12</t>
    </r>
    <r>
      <rPr>
        <sz val="12"/>
        <rFont val="標楷體"/>
        <family val="4"/>
      </rPr>
      <t>月</t>
    </r>
    <r>
      <rPr>
        <sz val="12"/>
        <rFont val="Times New Roman"/>
        <family val="1"/>
      </rPr>
      <t xml:space="preserve">            </t>
    </r>
  </si>
  <si>
    <r>
      <t>已實現收益數</t>
    </r>
    <r>
      <rPr>
        <sz val="12"/>
        <rFont val="Times New Roman"/>
        <family val="1"/>
      </rPr>
      <t xml:space="preserve">            
</t>
    </r>
    <r>
      <rPr>
        <sz val="12"/>
        <rFont val="標楷體"/>
        <family val="4"/>
      </rPr>
      <t>減法定收益數</t>
    </r>
    <r>
      <rPr>
        <sz val="12"/>
        <rFont val="Times New Roman"/>
        <family val="1"/>
      </rPr>
      <t xml:space="preserve">                          (B-D)</t>
    </r>
  </si>
  <si>
    <r>
      <t>已實現收益率</t>
    </r>
    <r>
      <rPr>
        <sz val="12"/>
        <rFont val="Times New Roman"/>
        <family val="1"/>
      </rPr>
      <t xml:space="preserve">       
</t>
    </r>
    <r>
      <rPr>
        <sz val="12"/>
        <rFont val="標楷體"/>
        <family val="4"/>
      </rPr>
      <t>減法定收益率</t>
    </r>
    <r>
      <rPr>
        <sz val="12"/>
        <rFont val="Times New Roman"/>
        <family val="1"/>
      </rPr>
      <t>% (C-E)</t>
    </r>
  </si>
  <si>
    <r>
      <t>列計未實現損益</t>
    </r>
    <r>
      <rPr>
        <sz val="12"/>
        <rFont val="Times New Roman"/>
        <family val="1"/>
      </rPr>
      <t xml:space="preserve">      
</t>
    </r>
    <r>
      <rPr>
        <sz val="12"/>
        <rFont val="標楷體"/>
        <family val="4"/>
      </rPr>
      <t>後之收益數</t>
    </r>
  </si>
  <si>
    <t>97年度</t>
  </si>
  <si>
    <t>97年度</t>
  </si>
  <si>
    <t>表1  最近10年參加退撫基金機關(構)及學校數</t>
  </si>
  <si>
    <t>表2  最近10年參加</t>
  </si>
  <si>
    <t>表26  最近10年參加退撫基金人員之平均俸額及平均年齡</t>
  </si>
  <si>
    <t>表56  最近10年退撫</t>
  </si>
  <si>
    <t>94年度</t>
  </si>
  <si>
    <t>附錄3  最近10年基金管理會行政經費預決算</t>
  </si>
  <si>
    <t>明細(按政府別分)</t>
  </si>
  <si>
    <r>
      <t>1</t>
    </r>
    <r>
      <rPr>
        <sz val="12"/>
        <rFont val="標楷體"/>
        <family val="4"/>
      </rPr>
      <t>月至</t>
    </r>
    <r>
      <rPr>
        <sz val="12"/>
        <rFont val="Times New Roman"/>
        <family val="1"/>
      </rPr>
      <t>12</t>
    </r>
    <r>
      <rPr>
        <sz val="12"/>
        <rFont val="標楷體"/>
        <family val="4"/>
      </rPr>
      <t>月</t>
    </r>
  </si>
  <si>
    <t>單位：新台幣千元</t>
  </si>
  <si>
    <t>退休</t>
  </si>
  <si>
    <t>撫卹</t>
  </si>
  <si>
    <t>退出</t>
  </si>
  <si>
    <t>因公傷病退休金</t>
  </si>
  <si>
    <t>一次撫卹金及年撫卹金</t>
  </si>
  <si>
    <r>
      <t>發還原繳付</t>
    </r>
    <r>
      <rPr>
        <sz val="11"/>
        <rFont val="Times New Roman"/>
        <family val="1"/>
      </rPr>
      <t xml:space="preserve">     </t>
    </r>
    <r>
      <rPr>
        <sz val="11"/>
        <rFont val="標楷體"/>
        <family val="4"/>
      </rPr>
      <t>基金費用</t>
    </r>
  </si>
  <si>
    <r>
      <t>未併計年資</t>
    </r>
    <r>
      <rPr>
        <sz val="11"/>
        <rFont val="Times New Roman"/>
        <family val="1"/>
      </rPr>
      <t xml:space="preserve">            </t>
    </r>
    <r>
      <rPr>
        <sz val="11"/>
        <rFont val="標楷體"/>
        <family val="4"/>
      </rPr>
      <t>退費</t>
    </r>
  </si>
  <si>
    <t>歷年合計</t>
  </si>
  <si>
    <r>
      <t>鄉鎮市</t>
    </r>
    <r>
      <rPr>
        <sz val="11"/>
        <rFont val="Times New Roman"/>
        <family val="1"/>
      </rPr>
      <t xml:space="preserve">      </t>
    </r>
    <r>
      <rPr>
        <sz val="11"/>
        <rFont val="標楷體"/>
        <family val="4"/>
      </rPr>
      <t>公所</t>
    </r>
  </si>
  <si>
    <t>公營事業機構</t>
  </si>
  <si>
    <r>
      <t>附註：本表以參加公務人員退休撫卹基金之公務人員</t>
    </r>
    <r>
      <rPr>
        <sz val="10"/>
        <rFont val="標楷體"/>
        <family val="4"/>
      </rPr>
      <t>為統計對象。</t>
    </r>
  </si>
  <si>
    <t>表40  政務人員退撫支出</t>
  </si>
  <si>
    <t>小計</t>
  </si>
  <si>
    <t>一次退職金</t>
  </si>
  <si>
    <t>月退職金</t>
  </si>
  <si>
    <t>因公傷病退職金</t>
  </si>
  <si>
    <r>
      <t>兼領一次退職</t>
    </r>
    <r>
      <rPr>
        <sz val="11"/>
        <rFont val="Times New Roman"/>
        <family val="1"/>
      </rPr>
      <t xml:space="preserve">                     </t>
    </r>
    <r>
      <rPr>
        <sz val="11"/>
        <rFont val="標楷體"/>
        <family val="4"/>
      </rPr>
      <t>金與月退職金</t>
    </r>
  </si>
  <si>
    <t>一次撫卹金</t>
  </si>
  <si>
    <t>一次撫卹金及年撫卹金</t>
  </si>
  <si>
    <t>發還原繳付基金費用</t>
  </si>
  <si>
    <r>
      <t>未併計年資</t>
    </r>
    <r>
      <rPr>
        <sz val="11"/>
        <rFont val="Times New Roman"/>
        <family val="1"/>
      </rPr>
      <t xml:space="preserve">                </t>
    </r>
    <r>
      <rPr>
        <sz val="11"/>
        <rFont val="標楷體"/>
        <family val="4"/>
      </rPr>
      <t>退費</t>
    </r>
  </si>
  <si>
    <t xml:space="preserve">    表27  最近10年參加退撫基金人員退休(職、伍)平均俸額及</t>
  </si>
  <si>
    <t xml:space="preserve">          平均年齡</t>
  </si>
  <si>
    <t xml:space="preserve">   表28  最近10年參加退撫基金人員退休(職、伍)平均俸額及</t>
  </si>
  <si>
    <t xml:space="preserve">              表52  最近10年退撫基金</t>
  </si>
  <si>
    <r>
      <t xml:space="preserve"> </t>
    </r>
    <r>
      <rPr>
        <b/>
        <sz val="16"/>
        <rFont val="標楷體"/>
        <family val="4"/>
      </rPr>
      <t>表43  最近10年參加退撫基金</t>
    </r>
  </si>
  <si>
    <t>基金委託人權益明細表</t>
  </si>
  <si>
    <t xml:space="preserve">      </t>
  </si>
  <si>
    <r>
      <t>附註</t>
    </r>
    <r>
      <rPr>
        <sz val="10"/>
        <rFont val="Times New Roman"/>
        <family val="1"/>
      </rPr>
      <t>:</t>
    </r>
    <r>
      <rPr>
        <sz val="10"/>
        <rFont val="標楷體"/>
        <family val="4"/>
      </rPr>
      <t>自</t>
    </r>
    <r>
      <rPr>
        <sz val="10"/>
        <rFont val="Times New Roman"/>
        <family val="1"/>
      </rPr>
      <t>93</t>
    </r>
    <r>
      <rPr>
        <sz val="10"/>
        <rFont val="標楷體"/>
        <family val="4"/>
      </rPr>
      <t>年</t>
    </r>
    <r>
      <rPr>
        <sz val="10"/>
        <rFont val="Times New Roman"/>
        <family val="1"/>
      </rPr>
      <t>1</t>
    </r>
    <r>
      <rPr>
        <sz val="10"/>
        <rFont val="標楷體"/>
        <family val="4"/>
      </rPr>
      <t>月</t>
    </r>
    <r>
      <rPr>
        <sz val="10"/>
        <rFont val="Times New Roman"/>
        <family val="1"/>
      </rPr>
      <t>1</t>
    </r>
    <r>
      <rPr>
        <sz val="10"/>
        <rFont val="標楷體"/>
        <family val="4"/>
      </rPr>
      <t>日起政務人員依法不再參加退撫基金，惟不足數已由相關政府機關編列預算補助。</t>
    </r>
  </si>
  <si>
    <t>項目別</t>
  </si>
  <si>
    <t>政務人員</t>
  </si>
  <si>
    <t>公務人員</t>
  </si>
  <si>
    <t>教育人員</t>
  </si>
  <si>
    <t>軍職人員</t>
  </si>
  <si>
    <t>本金賸餘</t>
  </si>
  <si>
    <t>運用賸餘</t>
  </si>
  <si>
    <t>權益調整</t>
  </si>
  <si>
    <t>小計</t>
  </si>
  <si>
    <t>未達法定收益
待撥補數</t>
  </si>
  <si>
    <t>98年度</t>
  </si>
  <si>
    <t>98年度</t>
  </si>
  <si>
    <t>98年度</t>
  </si>
  <si>
    <t xml:space="preserve">      3.依志願士兵條例第6條規定，志願士兵服現役不得少於4年(94年12月14日修正公布)。</t>
  </si>
  <si>
    <t>第8次委託經營</t>
  </si>
  <si>
    <t>~</t>
  </si>
  <si>
    <t>-</t>
  </si>
  <si>
    <t>註1：本表委託精算專家編製，係表達基金在本年度之提撥進度。</t>
  </si>
  <si>
    <t xml:space="preserve">        休俸者，並無年齡限制，故依基金管理會建檔資料統計結果，自36歲起即有支領退休俸人員之</t>
  </si>
  <si>
    <t>12月31日</t>
  </si>
  <si>
    <t>單位：新台幣元</t>
  </si>
  <si>
    <t>潛藏負債
（領取給付人員及在職人員之未來淨給付精算現值）</t>
  </si>
  <si>
    <t/>
  </si>
  <si>
    <t>年齡</t>
  </si>
  <si>
    <t>20-24</t>
  </si>
  <si>
    <t>25-29</t>
  </si>
  <si>
    <t>30-34</t>
  </si>
  <si>
    <t>35-39</t>
  </si>
  <si>
    <t>40-44</t>
  </si>
  <si>
    <t>45-49</t>
  </si>
  <si>
    <t>50-54</t>
  </si>
  <si>
    <t>55-59</t>
  </si>
  <si>
    <t>60-64</t>
  </si>
  <si>
    <t>65-69</t>
  </si>
  <si>
    <t>70-74</t>
  </si>
  <si>
    <t>1.</t>
  </si>
  <si>
    <t>參加基金人員之分析</t>
  </si>
  <si>
    <t>參加基金人員於評價日之基本資料如下：</t>
  </si>
  <si>
    <t>政務人員</t>
  </si>
  <si>
    <t>公務人員</t>
  </si>
  <si>
    <t>教育人員</t>
  </si>
  <si>
    <t>軍職人員</t>
  </si>
  <si>
    <t>人數</t>
  </si>
  <si>
    <t>平均年齡</t>
  </si>
  <si>
    <t>平均年資</t>
  </si>
  <si>
    <t>平均本俸/月俸額(單位=元)</t>
  </si>
  <si>
    <t>2.</t>
  </si>
  <si>
    <t>精算評估之假設</t>
  </si>
  <si>
    <t>精算評估之假設係依基金第四次精算案於精算評估報告書之精算假設，重要假設彙整如下：</t>
  </si>
  <si>
    <t>基金委託人權益明細表(續)</t>
  </si>
  <si>
    <t xml:space="preserve">                  中華民國90年度至99年度</t>
  </si>
  <si>
    <r>
      <t>中華民國</t>
    </r>
    <r>
      <rPr>
        <sz val="12"/>
        <rFont val="Times New Roman"/>
        <family val="1"/>
      </rPr>
      <t>90</t>
    </r>
  </si>
  <si>
    <r>
      <t>年度至</t>
    </r>
    <r>
      <rPr>
        <sz val="12"/>
        <rFont val="Times New Roman"/>
        <family val="1"/>
      </rPr>
      <t>99</t>
    </r>
    <r>
      <rPr>
        <sz val="12"/>
        <rFont val="標楷體"/>
        <family val="4"/>
      </rPr>
      <t>年度</t>
    </r>
  </si>
  <si>
    <t xml:space="preserve">                               中華民國90年度至99年度</t>
  </si>
  <si>
    <t xml:space="preserve">                                中華民國90年度至99年度</t>
  </si>
  <si>
    <r>
      <t xml:space="preserve">                     中華民國90年度至99年度                  </t>
    </r>
    <r>
      <rPr>
        <sz val="10"/>
        <rFont val="標楷體"/>
        <family val="4"/>
      </rPr>
      <t>單位：人</t>
    </r>
    <r>
      <rPr>
        <sz val="12"/>
        <rFont val="標楷體"/>
        <family val="4"/>
      </rPr>
      <t xml:space="preserve">                                                 </t>
    </r>
  </si>
  <si>
    <r>
      <t>中華民國</t>
    </r>
    <r>
      <rPr>
        <sz val="12"/>
        <rFont val="Times New Roman"/>
        <family val="1"/>
      </rPr>
      <t>99</t>
    </r>
    <r>
      <rPr>
        <sz val="12"/>
        <rFont val="標楷體"/>
        <family val="4"/>
      </rPr>
      <t>年</t>
    </r>
  </si>
  <si>
    <r>
      <t xml:space="preserve">                                中華民國99年1月至12月                  </t>
    </r>
    <r>
      <rPr>
        <sz val="10"/>
        <rFont val="標楷體"/>
        <family val="4"/>
      </rPr>
      <t>單位：人；歲</t>
    </r>
    <r>
      <rPr>
        <sz val="12"/>
        <rFont val="標楷體"/>
        <family val="4"/>
      </rPr>
      <t xml:space="preserve">                                                                                   </t>
    </r>
  </si>
  <si>
    <r>
      <t xml:space="preserve">                                中華民國99年1月至12月                  </t>
    </r>
    <r>
      <rPr>
        <sz val="10"/>
        <rFont val="標楷體"/>
        <family val="4"/>
      </rPr>
      <t>單位：人；歲</t>
    </r>
    <r>
      <rPr>
        <sz val="12"/>
        <rFont val="標楷體"/>
        <family val="4"/>
      </rPr>
      <t xml:space="preserve">                                                                                   </t>
    </r>
  </si>
  <si>
    <t>99年度</t>
  </si>
  <si>
    <t>99年度</t>
  </si>
  <si>
    <t>99年度</t>
  </si>
  <si>
    <t>99年度</t>
  </si>
  <si>
    <t>99年度</t>
  </si>
  <si>
    <t>99年度</t>
  </si>
  <si>
    <t>99年度</t>
  </si>
  <si>
    <t>85至
89年度</t>
  </si>
  <si>
    <t>85至89年度</t>
  </si>
  <si>
    <t>99年度</t>
  </si>
  <si>
    <t>針對公務人員退休撫卹基金管理委員會委託辦理基金第四次精算案之民國99  年12月31日退休撫卹基金淨資產及提撥狀況表，精算評估之基礎分述如下：</t>
  </si>
  <si>
    <t>運用項目</t>
  </si>
  <si>
    <t>比例(%)</t>
  </si>
  <si>
    <t>資本利得</t>
  </si>
  <si>
    <t>國內</t>
  </si>
  <si>
    <t>國外</t>
  </si>
  <si>
    <t>固定收益</t>
  </si>
  <si>
    <t>表51  退撫基金運用組合規劃比較表</t>
  </si>
  <si>
    <t>2.受益憑證及共同信託基金</t>
  </si>
  <si>
    <t>3.上市(上櫃)公司股票及ETF</t>
  </si>
  <si>
    <t>4.受益憑證及共同信託基金</t>
  </si>
  <si>
    <t>5.台幣銀行存款</t>
  </si>
  <si>
    <t>6. 短期票券及庫券</t>
  </si>
  <si>
    <t>7.債券</t>
  </si>
  <si>
    <t>9.各級政府或公營事業辦理經濟建設之貸款或投資</t>
  </si>
  <si>
    <t>10.外幣銀行存款</t>
  </si>
  <si>
    <t>11.短期票券及庫券</t>
  </si>
  <si>
    <t>12.債券</t>
  </si>
  <si>
    <t>13.國內委託經營</t>
  </si>
  <si>
    <t>14.國外委託經營</t>
  </si>
  <si>
    <t>15.其他</t>
  </si>
  <si>
    <t>-</t>
  </si>
  <si>
    <t>單位：新台幣億元</t>
  </si>
  <si>
    <t>實際運用配置</t>
  </si>
  <si>
    <t>中華民國99年1月1日至99年12月31日</t>
  </si>
  <si>
    <t>附錄2-1  國內委託經營績效彙總表</t>
  </si>
  <si>
    <t>註五：「以避險為目的之股價指數期貨、遠期外匯及其他相關衍生性金融商品」係提供本基金相關投資標的避險之用，非以投資為目的，未來本會將視實際需要配合運用。</t>
  </si>
  <si>
    <t>項
目</t>
  </si>
  <si>
    <t>委 託 經 營</t>
  </si>
  <si>
    <t>資 本 利 得</t>
  </si>
  <si>
    <t>固  定  收  益</t>
  </si>
  <si>
    <t>自     行     經     營</t>
  </si>
  <si>
    <t>國  外</t>
  </si>
  <si>
    <t>國     內</t>
  </si>
  <si>
    <t>1.上市(上櫃)公司股票及ETF</t>
  </si>
  <si>
    <t>8.與公務人員福利有關設施之投資及貸款</t>
  </si>
  <si>
    <t>註3：涵蓋薪資係精算基準日(99年12月31日)參加人員之年度本俸二倍合計數。</t>
  </si>
  <si>
    <t xml:space="preserve">     （2）精算基準日在職人員之未來淨給付精算現值，依未來脫退時點區分</t>
  </si>
  <si>
    <t xml:space="preserve">          －未具有選擇權者：按一次退休金/退伍金支領方式計算其退休金負債。</t>
  </si>
  <si>
    <t xml:space="preserve">      如附表3</t>
  </si>
  <si>
    <t>附表1  離職率</t>
  </si>
  <si>
    <t xml:space="preserve">   政務人員</t>
  </si>
  <si>
    <t>依據公務人員退休撫卹基金管理委員會書函，99年8月4日修正公布之公務人員退休法已於100年1月1日施行，其中針對月退休金起支年齡，已訂有相關延後方案(85制)，是以，於評估基金99年度後之潛藏負債時，就第4次精算假設，於原有退休率條件下，如未達支領月退休金年齡人員，以延後至符合支領月退休金年齡時始退休方式辦理精算。</t>
  </si>
  <si>
    <t>持有至到期日金融資產</t>
  </si>
  <si>
    <t>財務及其他收入</t>
  </si>
  <si>
    <t>財務及其他收入</t>
  </si>
  <si>
    <t>國庫</t>
  </si>
  <si>
    <t>撥補數</t>
  </si>
  <si>
    <t>撥補數</t>
  </si>
  <si>
    <t xml:space="preserve">      2.茲因軍職人員支領退伍金之人數明顯偏多(如提要分析五，圖一)，且依一般推算年齡約22歲即可辦理退役</t>
  </si>
  <si>
    <t xml:space="preserve">        少(如提要分析五，圖二)，故有關表內「月退休(職)金(退休俸)」於86年度時平均年齡雖有下降，但幅度</t>
  </si>
  <si>
    <t xml:space="preserve">                                                                                                             </t>
  </si>
  <si>
    <t>單位：新台幣億元</t>
  </si>
  <si>
    <t>項目
區分</t>
  </si>
  <si>
    <t>運用項目</t>
  </si>
  <si>
    <t>預定收益率
(%)</t>
  </si>
  <si>
    <t>加權目標收益率
(%)</t>
  </si>
  <si>
    <t>比例(%)</t>
  </si>
  <si>
    <r>
      <t>(</t>
    </r>
    <r>
      <rPr>
        <sz val="16"/>
        <rFont val="標楷體"/>
        <family val="4"/>
      </rPr>
      <t>註二</t>
    </r>
    <r>
      <rPr>
        <sz val="16"/>
        <rFont val="Times New Roman"/>
        <family val="1"/>
      </rPr>
      <t>)</t>
    </r>
  </si>
  <si>
    <r>
      <t>(</t>
    </r>
    <r>
      <rPr>
        <sz val="16"/>
        <rFont val="標楷體"/>
        <family val="4"/>
      </rPr>
      <t>註三</t>
    </r>
    <r>
      <rPr>
        <sz val="16"/>
        <rFont val="Times New Roman"/>
        <family val="1"/>
      </rPr>
      <t>)</t>
    </r>
  </si>
  <si>
    <t xml:space="preserve">自    行    經    營  </t>
  </si>
  <si>
    <t>資</t>
  </si>
  <si>
    <t>本</t>
  </si>
  <si>
    <t>利</t>
  </si>
  <si>
    <t>得</t>
  </si>
  <si>
    <t>國</t>
  </si>
  <si>
    <t>內</t>
  </si>
  <si>
    <r>
      <t xml:space="preserve"> 1.</t>
    </r>
    <r>
      <rPr>
        <sz val="16"/>
        <rFont val="標楷體"/>
        <family val="4"/>
      </rPr>
      <t>上市</t>
    </r>
    <r>
      <rPr>
        <sz val="16"/>
        <rFont val="Times New Roman"/>
        <family val="1"/>
      </rPr>
      <t>(</t>
    </r>
    <r>
      <rPr>
        <sz val="16"/>
        <rFont val="標楷體"/>
        <family val="4"/>
      </rPr>
      <t>上櫃</t>
    </r>
    <r>
      <rPr>
        <sz val="16"/>
        <rFont val="Times New Roman"/>
        <family val="1"/>
      </rPr>
      <t>)</t>
    </r>
    <r>
      <rPr>
        <sz val="16"/>
        <rFont val="標楷體"/>
        <family val="4"/>
      </rPr>
      <t>公司股票及</t>
    </r>
    <r>
      <rPr>
        <sz val="16"/>
        <rFont val="Times New Roman"/>
        <family val="1"/>
      </rPr>
      <t>ETF</t>
    </r>
  </si>
  <si>
    <r>
      <t xml:space="preserve"> 2.</t>
    </r>
    <r>
      <rPr>
        <sz val="16"/>
        <rFont val="標楷體"/>
        <family val="4"/>
      </rPr>
      <t>受益憑證及共同信託基金</t>
    </r>
  </si>
  <si>
    <t>外</t>
  </si>
  <si>
    <r>
      <t xml:space="preserve"> 3.</t>
    </r>
    <r>
      <rPr>
        <sz val="16"/>
        <rFont val="標楷體"/>
        <family val="4"/>
      </rPr>
      <t>上市</t>
    </r>
    <r>
      <rPr>
        <sz val="16"/>
        <rFont val="Times New Roman"/>
        <family val="1"/>
      </rPr>
      <t>(</t>
    </r>
    <r>
      <rPr>
        <sz val="16"/>
        <rFont val="標楷體"/>
        <family val="4"/>
      </rPr>
      <t>上櫃</t>
    </r>
    <r>
      <rPr>
        <sz val="16"/>
        <rFont val="Times New Roman"/>
        <family val="1"/>
      </rPr>
      <t>)</t>
    </r>
    <r>
      <rPr>
        <sz val="16"/>
        <rFont val="標楷體"/>
        <family val="4"/>
      </rPr>
      <t>公司股票及</t>
    </r>
    <r>
      <rPr>
        <sz val="16"/>
        <rFont val="Times New Roman"/>
        <family val="1"/>
      </rPr>
      <t>ETF</t>
    </r>
  </si>
  <si>
    <r>
      <t xml:space="preserve"> 4.</t>
    </r>
    <r>
      <rPr>
        <sz val="16"/>
        <rFont val="標楷體"/>
        <family val="4"/>
      </rPr>
      <t>受益憑證及共同信託基金</t>
    </r>
  </si>
  <si>
    <t>固</t>
  </si>
  <si>
    <t>定</t>
  </si>
  <si>
    <t>收</t>
  </si>
  <si>
    <t>益</t>
  </si>
  <si>
    <r>
      <t xml:space="preserve">              2.</t>
    </r>
    <r>
      <rPr>
        <sz val="10"/>
        <rFont val="標楷體"/>
        <family val="4"/>
      </rPr>
      <t xml:space="preserve">交易目的之金融短期投資包括買入商業本票、買入承兌匯票、購買國庫券及股票等。          </t>
    </r>
  </si>
  <si>
    <t xml:space="preserve">      3.流動負債包括應付帳款、應付費用、應付管理費等。                </t>
  </si>
  <si>
    <t>基金平衡表</t>
  </si>
  <si>
    <r>
      <t xml:space="preserve">              </t>
    </r>
    <r>
      <rPr>
        <sz val="10"/>
        <rFont val="標楷體"/>
        <family val="4"/>
      </rPr>
      <t>3.自95年度起，財務收入及財務支出中之投資損益、評價損益及匯兌損益等相對科目改採淨額表達。</t>
    </r>
  </si>
  <si>
    <r>
      <t xml:space="preserve">              </t>
    </r>
    <r>
      <rPr>
        <sz val="10"/>
        <rFont val="標楷體"/>
        <family val="4"/>
      </rPr>
      <t>2.自95年度起，作業外收入及作業外支出中之投資損益、評價損益及匯兌損益等相對科目改採淨額表達。</t>
    </r>
  </si>
  <si>
    <t xml:space="preserve">  2.第4次委託經營續約係自97年4月1日起至99年12月31日止，同期間大盤報酬率4.66%。</t>
  </si>
  <si>
    <r>
      <t xml:space="preserve">  1.第1次委託經營第3次續約、第2次委託經營續約、第3次委託經營續約、第5次委託經營、第6次委託經營及第7次委託經營，已分別自99年7月16日、    </t>
    </r>
    <r>
      <rPr>
        <sz val="10"/>
        <color indexed="8"/>
        <rFont val="標楷體"/>
        <family val="4"/>
      </rPr>
      <t xml:space="preserve">   </t>
    </r>
  </si>
  <si>
    <t xml:space="preserve">    94年10月5日、98年10月13日、98年5月9日、99年4月25日及99年11月7日起全數終止。</t>
  </si>
  <si>
    <t xml:space="preserve">          －具有選擇權者：按月退休金/月退休俸之現行組合佔率(亦即政務人員60%、公務  人員94.5%、教育人員96%、軍職人員99%)計算其退休金負債。</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</si>
</sst>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_(* \(#,##0\);_(* &quot;-&quot;_);_(@_)"/>
    <numFmt numFmtId="177" formatCode="#,##0_ "/>
    <numFmt numFmtId="178" formatCode="0_);[Red]\(0\)"/>
    <numFmt numFmtId="179" formatCode="0.00_);[Red]\(0.00\)"/>
    <numFmt numFmtId="180" formatCode="#,##0.00_ "/>
    <numFmt numFmtId="181" formatCode="#,##0.000_ "/>
    <numFmt numFmtId="182" formatCode="0.00_ "/>
    <numFmt numFmtId="183" formatCode="\ #,##0;\-\ #,##0;&quot;-&quot;"/>
    <numFmt numFmtId="184" formatCode="_-* #,##0_-;\-* #,##0_-;_-* &quot;-&quot;??_-;_-@_-"/>
    <numFmt numFmtId="185" formatCode="#,##0.00_);[Red]\(#,##0.00\)"/>
    <numFmt numFmtId="186" formatCode="#,##0_);[Red]\(#,##0\)"/>
    <numFmt numFmtId="187" formatCode="0.0%"/>
    <numFmt numFmtId="188" formatCode="_-* #,##0.000_-;\-* #,##0.000_-;_-* &quot;-&quot;_-;_-@_-"/>
    <numFmt numFmtId="189" formatCode="0.0_);[Red]\(0.0\)"/>
    <numFmt numFmtId="190" formatCode="0.000_ "/>
    <numFmt numFmtId="191" formatCode="0.00_ ;[Red]\-0.00\ "/>
    <numFmt numFmtId="192" formatCode="_(* #,##0.00_);_(* \(#,##0.00\);_(* &quot;-&quot;??_);_(@_)"/>
    <numFmt numFmtId="193" formatCode="_(* #,##0.00_);_(* \(#,##0.00\);_(* &quot;-&quot;_);_(@_)"/>
    <numFmt numFmtId="194" formatCode="0.000"/>
    <numFmt numFmtId="195" formatCode="_(* #,##0_);_(* \(#,##0\);_(* &quot;-&quot;??_);_(@_)"/>
    <numFmt numFmtId="196" formatCode="#,##0.0_ "/>
    <numFmt numFmtId="197" formatCode="&quot;$&quot;#,##0_);\(&quot;$&quot;#,##0\)"/>
    <numFmt numFmtId="198" formatCode="&quot;$&quot;#,##0_);[Red]\(&quot;$&quot;#,##0\)"/>
    <numFmt numFmtId="199" formatCode="&quot;$&quot;#,##0.00_);\(&quot;$&quot;#,##0.00\)"/>
    <numFmt numFmtId="200" formatCode="&quot;$&quot;#,##0.00_);[Red]\(&quot;$&quot;#,##0.00\)"/>
    <numFmt numFmtId="201" formatCode="_(&quot;$&quot;* #,##0_);_(&quot;$&quot;* \(#,##0\);_(&quot;$&quot;* &quot;-&quot;_);_(@_)"/>
    <numFmt numFmtId="202" formatCode="_(&quot;$&quot;* #,##0.00_);_(&quot;$&quot;* \(#,##0.00\);_(&quot;$&quot;* &quot;-&quot;??_);_(@_)"/>
    <numFmt numFmtId="203" formatCode="m&quot;月&quot;d&quot;日&quot;"/>
    <numFmt numFmtId="204" formatCode="#,##0.0"/>
    <numFmt numFmtId="205" formatCode="0_);\(0\)"/>
    <numFmt numFmtId="206" formatCode="0_ "/>
    <numFmt numFmtId="207" formatCode="_-* #,##0.000_-;\-* #,##0.000_-;_-* &quot;-&quot;???_-;_-@_-"/>
    <numFmt numFmtId="208" formatCode="&quot;$&quot;#,##0"/>
    <numFmt numFmtId="209" formatCode="#,##0;[Red]#,##0"/>
    <numFmt numFmtId="210" formatCode="_(* #,##0_);_(* \(#,##0\);_(* &quot;0.00&quot;_);_(@_)"/>
    <numFmt numFmtId="211" formatCode="0.000_);[Red]\(0.000\)"/>
    <numFmt numFmtId="212" formatCode="#,##0.000"/>
    <numFmt numFmtId="213" formatCode="\ \-#,##0"/>
    <numFmt numFmtId="214" formatCode="\ #,##0"/>
    <numFmt numFmtId="215" formatCode="#,##0.0000"/>
    <numFmt numFmtId="216" formatCode="0.0000_);[Red]\(0.0000\)"/>
    <numFmt numFmtId="217" formatCode="mmm\-yyyy"/>
    <numFmt numFmtId="218" formatCode="_-* #,##0.0_-;\-* #,##0.0_-;_-* &quot;-&quot;??_-;_-@_-"/>
    <numFmt numFmtId="219" formatCode="_(* #,##0.0_);_(* \(#,##0.0\);_(* &quot;-&quot;_);_(@_)"/>
    <numFmt numFmtId="220" formatCode="#,##0.0000_);[Red]\(#,##0.0000\)"/>
    <numFmt numFmtId="221" formatCode="&quot;Yes&quot;;&quot;Yes&quot;;&quot;No&quot;"/>
    <numFmt numFmtId="222" formatCode="&quot;True&quot;;&quot;True&quot;;&quot;False&quot;"/>
    <numFmt numFmtId="223" formatCode="&quot;On&quot;;&quot;On&quot;;&quot;Off&quot;"/>
    <numFmt numFmtId="224" formatCode="#,##0_);\(#,##0\)"/>
    <numFmt numFmtId="225" formatCode="0.0"/>
    <numFmt numFmtId="226" formatCode="_-* #,##0.0_-;\-* #,##0.0_-;_-* &quot;-&quot;_-;_-@_-"/>
    <numFmt numFmtId="227" formatCode="_-* #,##0.00_-;\-* #,##0.00_-;_-* &quot;-&quot;_-;_-@_-"/>
    <numFmt numFmtId="228" formatCode="0.0000"/>
    <numFmt numFmtId="229" formatCode="_-* #,##0.0_-;\-* #,##0.0_-;_-* &quot;-&quot;?_-;_-@_-"/>
    <numFmt numFmtId="230" formatCode="#,##0.00000"/>
    <numFmt numFmtId="231" formatCode="0.000000"/>
    <numFmt numFmtId="232" formatCode="0.0000000"/>
    <numFmt numFmtId="233" formatCode="0.00000"/>
    <numFmt numFmtId="234" formatCode="#,##0.000_);[Red]\(#,##0.000\)"/>
  </numFmts>
  <fonts count="50">
    <font>
      <sz val="12"/>
      <name val="新細明體"/>
      <family val="1"/>
    </font>
    <font>
      <sz val="9"/>
      <name val="新細明體"/>
      <family val="1"/>
    </font>
    <font>
      <u val="single"/>
      <sz val="12"/>
      <color indexed="12"/>
      <name val="Times New Roman"/>
      <family val="1"/>
    </font>
    <font>
      <u val="single"/>
      <sz val="12"/>
      <color indexed="36"/>
      <name val="Times New Roman"/>
      <family val="1"/>
    </font>
    <font>
      <b/>
      <sz val="16"/>
      <name val="標楷體"/>
      <family val="4"/>
    </font>
    <font>
      <sz val="12"/>
      <name val="標楷體"/>
      <family val="4"/>
    </font>
    <font>
      <sz val="10"/>
      <name val="標楷體"/>
      <family val="4"/>
    </font>
    <font>
      <b/>
      <sz val="12"/>
      <name val="標楷體"/>
      <family val="4"/>
    </font>
    <font>
      <b/>
      <sz val="18"/>
      <name val="標楷體"/>
      <family val="4"/>
    </font>
    <font>
      <sz val="12"/>
      <name val="Times New Roman"/>
      <family val="1"/>
    </font>
    <font>
      <sz val="10"/>
      <name val="Times New Roman"/>
      <family val="1"/>
    </font>
    <font>
      <sz val="11"/>
      <name val="標楷體"/>
      <family val="4"/>
    </font>
    <font>
      <sz val="9"/>
      <name val="細明體"/>
      <family val="3"/>
    </font>
    <font>
      <sz val="11"/>
      <name val="Times New Roman"/>
      <family val="1"/>
    </font>
    <font>
      <b/>
      <sz val="12"/>
      <name val="Times New Roman"/>
      <family val="1"/>
    </font>
    <font>
      <sz val="11"/>
      <name val="細明體"/>
      <family val="3"/>
    </font>
    <font>
      <sz val="9"/>
      <name val="Times New Roman"/>
      <family val="1"/>
    </font>
    <font>
      <sz val="9"/>
      <name val="標楷體"/>
      <family val="4"/>
    </font>
    <font>
      <sz val="11"/>
      <color indexed="8"/>
      <name val="Times New Roman"/>
      <family val="1"/>
    </font>
    <font>
      <sz val="8"/>
      <name val="Times New Roman"/>
      <family val="1"/>
    </font>
    <font>
      <sz val="8"/>
      <name val="標楷體"/>
      <family val="4"/>
    </font>
    <font>
      <b/>
      <i/>
      <sz val="12"/>
      <name val="標楷體"/>
      <family val="4"/>
    </font>
    <font>
      <sz val="10"/>
      <color indexed="8"/>
      <name val="Times New Roman"/>
      <family val="1"/>
    </font>
    <font>
      <b/>
      <i/>
      <sz val="8"/>
      <name val="標楷體"/>
      <family val="4"/>
    </font>
    <font>
      <b/>
      <sz val="16"/>
      <name val="Times New Roman"/>
      <family val="1"/>
    </font>
    <font>
      <sz val="12"/>
      <name val="華康楷書體W5"/>
      <family val="1"/>
    </font>
    <font>
      <sz val="9"/>
      <name val="Arial Unicode MS"/>
      <family val="1"/>
    </font>
    <font>
      <b/>
      <i/>
      <sz val="12"/>
      <name val="Times New Roman"/>
      <family val="1"/>
    </font>
    <font>
      <sz val="9"/>
      <name val="華康楷書體W5"/>
      <family val="1"/>
    </font>
    <font>
      <sz val="8"/>
      <name val="華康楷書體W5"/>
      <family val="1"/>
    </font>
    <font>
      <sz val="16"/>
      <name val="標楷體"/>
      <family val="4"/>
    </font>
    <font>
      <sz val="14"/>
      <name val="標楷體"/>
      <family val="4"/>
    </font>
    <font>
      <sz val="18"/>
      <name val="Times New Roman"/>
      <family val="1"/>
    </font>
    <font>
      <sz val="11"/>
      <name val="新細明體"/>
      <family val="1"/>
    </font>
    <font>
      <sz val="8"/>
      <name val="新細明體"/>
      <family val="1"/>
    </font>
    <font>
      <sz val="12"/>
      <color indexed="8"/>
      <name val="標楷體"/>
      <family val="4"/>
    </font>
    <font>
      <sz val="10"/>
      <name val="新細明體"/>
      <family val="1"/>
    </font>
    <font>
      <sz val="18"/>
      <name val="標楷體"/>
      <family val="4"/>
    </font>
    <font>
      <sz val="20"/>
      <name val="新細明體"/>
      <family val="1"/>
    </font>
    <font>
      <sz val="14"/>
      <name val="新細明體"/>
      <family val="1"/>
    </font>
    <font>
      <sz val="10"/>
      <color indexed="8"/>
      <name val="標楷體"/>
      <family val="4"/>
    </font>
    <font>
      <sz val="14"/>
      <color indexed="8"/>
      <name val="標楷體"/>
      <family val="4"/>
    </font>
    <font>
      <sz val="13"/>
      <name val="Times New Roman"/>
      <family val="1"/>
    </font>
    <font>
      <sz val="14"/>
      <name val="Times New Roman"/>
      <family val="1"/>
    </font>
    <font>
      <sz val="28"/>
      <name val="標楷體"/>
      <family val="4"/>
    </font>
    <font>
      <sz val="20"/>
      <name val="標楷體"/>
      <family val="4"/>
    </font>
    <font>
      <sz val="16"/>
      <name val="Times New Roman"/>
      <family val="1"/>
    </font>
    <font>
      <sz val="16"/>
      <color indexed="18"/>
      <name val="標楷體"/>
      <family val="4"/>
    </font>
    <font>
      <sz val="16"/>
      <color indexed="18"/>
      <name val="Times New Roman"/>
      <family val="1"/>
    </font>
    <font>
      <sz val="16"/>
      <name val="新細明體"/>
      <family val="1"/>
    </font>
  </fonts>
  <fills count="2">
    <fill>
      <patternFill/>
    </fill>
    <fill>
      <patternFill patternType="gray125"/>
    </fill>
  </fills>
  <borders count="78">
    <border>
      <left/>
      <right/>
      <top/>
      <bottom/>
      <diagonal/>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style="thin"/>
      <top style="thin"/>
      <bottom style="double"/>
    </border>
    <border>
      <left style="thin"/>
      <right style="thin"/>
      <top style="double"/>
      <bottom style="thin"/>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style="medium"/>
      <right style="thin"/>
      <top style="thin"/>
      <bottom style="medium"/>
    </border>
    <border>
      <left style="thin"/>
      <right>
        <color indexed="63"/>
      </right>
      <top style="thin"/>
      <bottom style="mediu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style="thin"/>
      <right style="medium"/>
      <top style="thin"/>
      <bottom style="thin"/>
    </border>
    <border>
      <left style="medium"/>
      <right style="thin"/>
      <top style="medium"/>
      <bottom style="medium"/>
    </border>
    <border>
      <left style="thin"/>
      <right style="medium"/>
      <top style="medium"/>
      <bottom style="medium"/>
    </border>
    <border>
      <left style="medium"/>
      <right style="medium"/>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medium"/>
      <top style="medium"/>
      <bottom style="medium"/>
    </border>
    <border>
      <left style="medium"/>
      <right style="medium"/>
      <top>
        <color indexed="63"/>
      </top>
      <bottom style="thin"/>
    </border>
    <border>
      <left style="thin"/>
      <right style="medium"/>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medium"/>
      <bottom style="medium"/>
    </border>
    <border>
      <left style="medium"/>
      <right>
        <color indexed="63"/>
      </right>
      <top style="thin"/>
      <bottom style="thin"/>
    </border>
    <border>
      <left style="medium"/>
      <right>
        <color indexed="63"/>
      </right>
      <top style="thin"/>
      <bottom style="medium"/>
    </border>
    <border>
      <left style="thin"/>
      <right>
        <color indexed="63"/>
      </right>
      <top style="medium"/>
      <bottom>
        <color indexed="63"/>
      </bottom>
    </border>
    <border>
      <left style="medium"/>
      <right>
        <color indexed="63"/>
      </right>
      <top>
        <color indexed="63"/>
      </top>
      <bottom style="thin"/>
    </border>
    <border>
      <left>
        <color indexed="63"/>
      </left>
      <right style="thin"/>
      <top style="medium"/>
      <bottom>
        <color indexed="63"/>
      </bottom>
    </border>
    <border>
      <left>
        <color indexed="63"/>
      </left>
      <right style="thin"/>
      <top>
        <color indexed="63"/>
      </top>
      <bottom style="medium"/>
    </border>
    <border>
      <left>
        <color indexed="63"/>
      </left>
      <right style="thin"/>
      <top style="medium"/>
      <bottom style="medium"/>
    </border>
    <border>
      <left style="thin"/>
      <right>
        <color indexed="63"/>
      </right>
      <top>
        <color indexed="63"/>
      </top>
      <bottom style="medium"/>
    </border>
    <border>
      <left>
        <color indexed="63"/>
      </left>
      <right style="medium"/>
      <top style="thin"/>
      <bottom>
        <color indexed="63"/>
      </bottom>
    </border>
    <border>
      <left style="medium"/>
      <right>
        <color indexed="63"/>
      </right>
      <top style="thin"/>
      <bottom>
        <color indexed="63"/>
      </bottom>
    </border>
    <border>
      <left style="medium"/>
      <right style="medium"/>
      <top style="thin"/>
      <bottom>
        <color indexed="63"/>
      </bottom>
    </border>
    <border>
      <left>
        <color indexed="63"/>
      </left>
      <right style="medium"/>
      <top>
        <color indexed="63"/>
      </top>
      <bottom style="thin"/>
    </border>
    <border>
      <left style="medium"/>
      <right style="thin"/>
      <top style="thin"/>
      <bottom>
        <color indexed="63"/>
      </bottom>
    </border>
    <border>
      <left style="medium"/>
      <right style="thin"/>
      <top>
        <color indexed="63"/>
      </top>
      <bottom style="thin"/>
    </border>
    <border>
      <left style="thin"/>
      <right style="medium"/>
      <top>
        <color indexed="63"/>
      </top>
      <bottom style="thin"/>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5"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1053">
    <xf numFmtId="0" fontId="0" fillId="0" borderId="0" xfId="0" applyAlignment="1">
      <alignment/>
    </xf>
    <xf numFmtId="0" fontId="5" fillId="0" borderId="0" xfId="26" applyFont="1">
      <alignment/>
      <protection/>
    </xf>
    <xf numFmtId="0" fontId="5" fillId="0" borderId="0" xfId="26" applyFont="1" applyBorder="1">
      <alignment/>
      <protection/>
    </xf>
    <xf numFmtId="0" fontId="6" fillId="0" borderId="0" xfId="26" applyFont="1" applyBorder="1" applyAlignment="1">
      <alignment horizontal="right"/>
      <protection/>
    </xf>
    <xf numFmtId="0" fontId="7" fillId="0" borderId="0" xfId="26" applyFont="1" applyBorder="1" applyAlignment="1">
      <alignment horizontal="center"/>
      <protection/>
    </xf>
    <xf numFmtId="0" fontId="8" fillId="0" borderId="0" xfId="26" applyFont="1">
      <alignment/>
      <protection/>
    </xf>
    <xf numFmtId="0" fontId="5" fillId="0" borderId="1" xfId="26" applyFont="1" applyBorder="1" applyAlignment="1">
      <alignment horizontal="center" vertical="center"/>
      <protection/>
    </xf>
    <xf numFmtId="0" fontId="5" fillId="0" borderId="2" xfId="26" applyFont="1" applyBorder="1" applyAlignment="1">
      <alignment horizontal="center" vertical="center"/>
      <protection/>
    </xf>
    <xf numFmtId="0" fontId="5" fillId="0" borderId="2" xfId="26" applyFont="1" applyBorder="1" applyAlignment="1">
      <alignment horizontal="center" vertical="center" wrapText="1"/>
      <protection/>
    </xf>
    <xf numFmtId="0" fontId="5" fillId="0" borderId="3" xfId="26" applyFont="1" applyBorder="1" applyAlignment="1">
      <alignment horizontal="center" vertical="center" wrapText="1"/>
      <protection/>
    </xf>
    <xf numFmtId="0" fontId="5" fillId="0" borderId="4" xfId="26" applyFont="1" applyBorder="1" applyAlignment="1">
      <alignment horizontal="center" vertical="center"/>
      <protection/>
    </xf>
    <xf numFmtId="41" fontId="9" fillId="0" borderId="0" xfId="26" applyNumberFormat="1" applyFont="1" applyBorder="1" applyAlignment="1">
      <alignment horizontal="center" vertical="center"/>
      <protection/>
    </xf>
    <xf numFmtId="0" fontId="5" fillId="0" borderId="0" xfId="26" applyFont="1" applyAlignment="1">
      <alignment vertical="center"/>
      <protection/>
    </xf>
    <xf numFmtId="41" fontId="9" fillId="0" borderId="0" xfId="26" applyNumberFormat="1" applyFont="1" applyAlignment="1">
      <alignment horizontal="center" vertical="center"/>
      <protection/>
    </xf>
    <xf numFmtId="0" fontId="5" fillId="0" borderId="4" xfId="26" applyFont="1" applyBorder="1" applyAlignment="1">
      <alignment horizontal="center" vertical="center" wrapText="1"/>
      <protection/>
    </xf>
    <xf numFmtId="0" fontId="5" fillId="0" borderId="0" xfId="26" applyFont="1" applyBorder="1" applyAlignment="1">
      <alignment vertical="center"/>
      <protection/>
    </xf>
    <xf numFmtId="0" fontId="5" fillId="0" borderId="5" xfId="26" applyFont="1" applyBorder="1" applyAlignment="1">
      <alignment horizontal="center" vertical="center"/>
      <protection/>
    </xf>
    <xf numFmtId="41" fontId="9" fillId="0" borderId="6" xfId="26" applyNumberFormat="1" applyFont="1" applyBorder="1" applyAlignment="1">
      <alignment horizontal="center" vertical="center"/>
      <protection/>
    </xf>
    <xf numFmtId="0" fontId="6" fillId="0" borderId="0" xfId="26" applyFont="1" applyAlignment="1">
      <alignment vertical="center"/>
      <protection/>
    </xf>
    <xf numFmtId="0" fontId="7" fillId="0" borderId="0" xfId="26" applyFont="1">
      <alignment/>
      <protection/>
    </xf>
    <xf numFmtId="0" fontId="6" fillId="0" borderId="6" xfId="26" applyFont="1" applyBorder="1" applyAlignment="1">
      <alignment horizontal="right"/>
      <protection/>
    </xf>
    <xf numFmtId="0" fontId="11" fillId="0" borderId="7" xfId="26" applyFont="1" applyBorder="1" applyAlignment="1">
      <alignment horizontal="center" vertical="center"/>
      <protection/>
    </xf>
    <xf numFmtId="0" fontId="11" fillId="0" borderId="1" xfId="26" applyFont="1" applyBorder="1" applyAlignment="1">
      <alignment horizontal="center" vertical="center"/>
      <protection/>
    </xf>
    <xf numFmtId="0" fontId="11" fillId="0" borderId="2" xfId="26" applyFont="1" applyBorder="1" applyAlignment="1">
      <alignment horizontal="center" vertical="center" wrapText="1"/>
      <protection/>
    </xf>
    <xf numFmtId="0" fontId="11" fillId="0" borderId="5" xfId="26" applyFont="1" applyBorder="1" applyAlignment="1">
      <alignment horizontal="center" vertical="center"/>
      <protection/>
    </xf>
    <xf numFmtId="0" fontId="11" fillId="0" borderId="2" xfId="26" applyFont="1" applyBorder="1" applyAlignment="1">
      <alignment horizontal="center" vertical="center"/>
      <protection/>
    </xf>
    <xf numFmtId="0" fontId="11" fillId="0" borderId="3" xfId="26" applyFont="1" applyBorder="1" applyAlignment="1">
      <alignment horizontal="center" vertical="center" wrapText="1"/>
      <protection/>
    </xf>
    <xf numFmtId="41" fontId="10" fillId="0" borderId="0" xfId="26" applyNumberFormat="1" applyFont="1" applyAlignment="1">
      <alignment horizontal="right" vertical="center"/>
      <protection/>
    </xf>
    <xf numFmtId="0" fontId="11" fillId="0" borderId="4" xfId="26" applyFont="1" applyBorder="1" applyAlignment="1">
      <alignment horizontal="center" vertical="center"/>
      <protection/>
    </xf>
    <xf numFmtId="0" fontId="11" fillId="0" borderId="4" xfId="26" applyFont="1" applyBorder="1" applyAlignment="1">
      <alignment horizontal="center" vertical="center" wrapText="1"/>
      <protection/>
    </xf>
    <xf numFmtId="41" fontId="10" fillId="0" borderId="0" xfId="26" applyNumberFormat="1" applyFont="1" applyBorder="1" applyAlignment="1">
      <alignment horizontal="right" vertical="center"/>
      <protection/>
    </xf>
    <xf numFmtId="41" fontId="10" fillId="0" borderId="6" xfId="26" applyNumberFormat="1" applyFont="1" applyBorder="1" applyAlignment="1">
      <alignment horizontal="right" vertical="center"/>
      <protection/>
    </xf>
    <xf numFmtId="41" fontId="6" fillId="0" borderId="0" xfId="26" applyNumberFormat="1" applyFont="1" applyAlignment="1">
      <alignment horizontal="right" vertical="center"/>
      <protection/>
    </xf>
    <xf numFmtId="0" fontId="8" fillId="0" borderId="0" xfId="26" applyFont="1" applyBorder="1">
      <alignment/>
      <protection/>
    </xf>
    <xf numFmtId="0" fontId="5" fillId="0" borderId="7" xfId="26" applyFont="1" applyBorder="1" applyAlignment="1">
      <alignment horizontal="center" vertical="center"/>
      <protection/>
    </xf>
    <xf numFmtId="0" fontId="6" fillId="0" borderId="8" xfId="26" applyFont="1" applyBorder="1" applyAlignment="1">
      <alignment horizontal="left" vertical="center"/>
      <protection/>
    </xf>
    <xf numFmtId="0" fontId="6" fillId="0" borderId="0" xfId="26" applyFont="1">
      <alignment/>
      <protection/>
    </xf>
    <xf numFmtId="0" fontId="0" fillId="0" borderId="0" xfId="26">
      <alignment/>
      <protection/>
    </xf>
    <xf numFmtId="0" fontId="6" fillId="0" borderId="5" xfId="26" applyFont="1" applyBorder="1" applyAlignment="1">
      <alignment horizontal="center" vertical="center"/>
      <protection/>
    </xf>
    <xf numFmtId="0" fontId="0" fillId="0" borderId="0" xfId="26" applyBorder="1">
      <alignment/>
      <protection/>
    </xf>
    <xf numFmtId="0" fontId="6" fillId="0" borderId="2" xfId="26" applyFont="1" applyBorder="1" applyAlignment="1">
      <alignment horizontal="center" vertical="center"/>
      <protection/>
    </xf>
    <xf numFmtId="0" fontId="6" fillId="0" borderId="2" xfId="26" applyFont="1" applyBorder="1" applyAlignment="1">
      <alignment horizontal="center" vertical="center" wrapText="1"/>
      <protection/>
    </xf>
    <xf numFmtId="0" fontId="6" fillId="0" borderId="4" xfId="26" applyFont="1" applyBorder="1" applyAlignment="1">
      <alignment horizontal="center" vertical="center"/>
      <protection/>
    </xf>
    <xf numFmtId="41" fontId="10" fillId="0" borderId="0" xfId="26" applyNumberFormat="1" applyFont="1" applyAlignment="1">
      <alignment horizontal="center" vertical="center"/>
      <protection/>
    </xf>
    <xf numFmtId="0" fontId="6" fillId="0" borderId="4" xfId="26" applyFont="1" applyBorder="1" applyAlignment="1">
      <alignment horizontal="center" vertical="center" wrapText="1"/>
      <protection/>
    </xf>
    <xf numFmtId="0" fontId="10" fillId="0" borderId="4" xfId="26" applyFont="1" applyBorder="1" applyAlignment="1">
      <alignment horizontal="center" vertical="center"/>
      <protection/>
    </xf>
    <xf numFmtId="41" fontId="10" fillId="0" borderId="0" xfId="26" applyNumberFormat="1" applyFont="1" applyBorder="1" applyAlignment="1">
      <alignment horizontal="center" vertical="center"/>
      <protection/>
    </xf>
    <xf numFmtId="41" fontId="10" fillId="0" borderId="6" xfId="26" applyNumberFormat="1" applyFont="1" applyBorder="1" applyAlignment="1">
      <alignment horizontal="center" vertical="center"/>
      <protection/>
    </xf>
    <xf numFmtId="0" fontId="6" fillId="0" borderId="0" xfId="26" applyFont="1" applyBorder="1" applyAlignment="1">
      <alignment vertical="center"/>
      <protection/>
    </xf>
    <xf numFmtId="0" fontId="6" fillId="0" borderId="0" xfId="26" applyFont="1" applyAlignment="1">
      <alignment horizontal="left" vertical="top"/>
      <protection/>
    </xf>
    <xf numFmtId="0" fontId="7" fillId="0" borderId="0" xfId="26" applyFont="1" applyAlignment="1">
      <alignment horizontal="left"/>
      <protection/>
    </xf>
    <xf numFmtId="0" fontId="5" fillId="0" borderId="5" xfId="26" applyFont="1" applyBorder="1" applyAlignment="1">
      <alignment horizontal="center" vertical="center" wrapText="1"/>
      <protection/>
    </xf>
    <xf numFmtId="0" fontId="5" fillId="0" borderId="3" xfId="26" applyFont="1" applyBorder="1" applyAlignment="1">
      <alignment horizontal="center" vertical="center"/>
      <protection/>
    </xf>
    <xf numFmtId="0" fontId="5" fillId="0" borderId="1" xfId="26" applyFont="1" applyBorder="1" applyAlignment="1">
      <alignment horizontal="center" vertical="center" wrapText="1"/>
      <protection/>
    </xf>
    <xf numFmtId="41" fontId="9" fillId="0" borderId="0" xfId="26" applyNumberFormat="1" applyFont="1" applyBorder="1" applyAlignment="1">
      <alignment horizontal="center" vertical="center" wrapText="1"/>
      <protection/>
    </xf>
    <xf numFmtId="0" fontId="9" fillId="0" borderId="4" xfId="26" applyFont="1" applyBorder="1" applyAlignment="1">
      <alignment horizontal="center" vertical="center"/>
      <protection/>
    </xf>
    <xf numFmtId="0" fontId="6" fillId="0" borderId="8" xfId="26" applyFont="1" applyBorder="1" applyAlignment="1">
      <alignment vertical="center"/>
      <protection/>
    </xf>
    <xf numFmtId="0" fontId="0" fillId="0" borderId="0" xfId="26" applyAlignment="1">
      <alignment vertical="center"/>
      <protection/>
    </xf>
    <xf numFmtId="0" fontId="5" fillId="0" borderId="9" xfId="26" applyFont="1" applyBorder="1" applyAlignment="1">
      <alignment horizontal="center" vertical="center" wrapText="1"/>
      <protection/>
    </xf>
    <xf numFmtId="0" fontId="5" fillId="0" borderId="10" xfId="26" applyFont="1" applyBorder="1" applyAlignment="1">
      <alignment horizontal="center" vertical="center"/>
      <protection/>
    </xf>
    <xf numFmtId="41" fontId="13" fillId="0" borderId="0" xfId="26" applyNumberFormat="1" applyFont="1" applyAlignment="1">
      <alignment horizontal="center" vertical="center"/>
      <protection/>
    </xf>
    <xf numFmtId="41" fontId="13" fillId="0" borderId="0" xfId="26" applyNumberFormat="1" applyFont="1" applyBorder="1" applyAlignment="1">
      <alignment horizontal="center" vertical="center"/>
      <protection/>
    </xf>
    <xf numFmtId="41" fontId="13" fillId="0" borderId="6" xfId="26" applyNumberFormat="1" applyFont="1" applyBorder="1" applyAlignment="1">
      <alignment horizontal="center" vertical="center"/>
      <protection/>
    </xf>
    <xf numFmtId="0" fontId="11" fillId="0" borderId="7" xfId="26" applyFont="1" applyBorder="1" applyAlignment="1">
      <alignment horizontal="left" vertical="center"/>
      <protection/>
    </xf>
    <xf numFmtId="0" fontId="11" fillId="0" borderId="4" xfId="26" applyFont="1" applyBorder="1" applyAlignment="1">
      <alignment horizontal="left" vertical="center"/>
      <protection/>
    </xf>
    <xf numFmtId="0" fontId="11" fillId="0" borderId="5" xfId="26" applyFont="1" applyBorder="1" applyAlignment="1">
      <alignment horizontal="left" vertical="center"/>
      <protection/>
    </xf>
    <xf numFmtId="43" fontId="13" fillId="0" borderId="3" xfId="26" applyNumberFormat="1" applyFont="1" applyBorder="1" applyAlignment="1">
      <alignment horizontal="center" vertical="center"/>
      <protection/>
    </xf>
    <xf numFmtId="43" fontId="13" fillId="0" borderId="9" xfId="26" applyNumberFormat="1" applyFont="1" applyBorder="1" applyAlignment="1">
      <alignment horizontal="center" vertical="center"/>
      <protection/>
    </xf>
    <xf numFmtId="0" fontId="5" fillId="0" borderId="7" xfId="26" applyFont="1" applyBorder="1" applyAlignment="1">
      <alignment horizontal="left" vertical="center"/>
      <protection/>
    </xf>
    <xf numFmtId="0" fontId="5" fillId="0" borderId="4" xfId="26" applyFont="1" applyBorder="1" applyAlignment="1">
      <alignment horizontal="left" vertical="center"/>
      <protection/>
    </xf>
    <xf numFmtId="0" fontId="5" fillId="0" borderId="5" xfId="26" applyFont="1" applyBorder="1" applyAlignment="1">
      <alignment horizontal="left" vertical="center"/>
      <protection/>
    </xf>
    <xf numFmtId="43" fontId="9" fillId="0" borderId="9" xfId="26" applyNumberFormat="1" applyFont="1" applyBorder="1" applyAlignment="1">
      <alignment horizontal="center" vertical="center"/>
      <protection/>
    </xf>
    <xf numFmtId="41" fontId="13" fillId="0" borderId="11" xfId="26" applyNumberFormat="1" applyFont="1" applyBorder="1" applyAlignment="1">
      <alignment horizontal="center" vertical="center"/>
      <protection/>
    </xf>
    <xf numFmtId="41" fontId="9" fillId="0" borderId="12" xfId="26" applyNumberFormat="1" applyFont="1" applyBorder="1" applyAlignment="1">
      <alignment horizontal="center" vertical="center"/>
      <protection/>
    </xf>
    <xf numFmtId="43" fontId="9" fillId="0" borderId="3" xfId="26" applyNumberFormat="1" applyFont="1" applyBorder="1" applyAlignment="1">
      <alignment horizontal="center" vertical="center"/>
      <protection/>
    </xf>
    <xf numFmtId="0" fontId="6" fillId="0" borderId="3" xfId="26" applyFont="1" applyBorder="1" applyAlignment="1">
      <alignment horizontal="center" vertical="center"/>
      <protection/>
    </xf>
    <xf numFmtId="0" fontId="6" fillId="0" borderId="7" xfId="26" applyFont="1" applyBorder="1" applyAlignment="1">
      <alignment horizontal="left" vertical="center"/>
      <protection/>
    </xf>
    <xf numFmtId="0" fontId="13" fillId="0" borderId="4" xfId="26" applyFont="1" applyBorder="1" applyAlignment="1">
      <alignment horizontal="left" vertical="center"/>
      <protection/>
    </xf>
    <xf numFmtId="0" fontId="5" fillId="0" borderId="0" xfId="21">
      <alignment/>
      <protection/>
    </xf>
    <xf numFmtId="43" fontId="13" fillId="0" borderId="0" xfId="26" applyNumberFormat="1" applyFont="1" applyAlignment="1">
      <alignment horizontal="center" vertical="center"/>
      <protection/>
    </xf>
    <xf numFmtId="0" fontId="11" fillId="0" borderId="5" xfId="26" applyFont="1" applyBorder="1" applyAlignment="1">
      <alignment horizontal="center" vertical="center" wrapText="1"/>
      <protection/>
    </xf>
    <xf numFmtId="43" fontId="13" fillId="0" borderId="6" xfId="26" applyNumberFormat="1" applyFont="1" applyBorder="1" applyAlignment="1">
      <alignment horizontal="center" vertical="center"/>
      <protection/>
    </xf>
    <xf numFmtId="0" fontId="6" fillId="0" borderId="0" xfId="22" applyFont="1" applyAlignment="1">
      <alignment vertical="center"/>
      <protection/>
    </xf>
    <xf numFmtId="0" fontId="9" fillId="0" borderId="0" xfId="22">
      <alignment/>
      <protection/>
    </xf>
    <xf numFmtId="43" fontId="13" fillId="0" borderId="0" xfId="26" applyNumberFormat="1" applyFont="1" applyBorder="1" applyAlignment="1">
      <alignment horizontal="center" vertical="center"/>
      <protection/>
    </xf>
    <xf numFmtId="41" fontId="13" fillId="0" borderId="12" xfId="26" applyNumberFormat="1" applyFont="1" applyBorder="1" applyAlignment="1">
      <alignment horizontal="center" vertical="center"/>
      <protection/>
    </xf>
    <xf numFmtId="41" fontId="13" fillId="0" borderId="0" xfId="26" applyNumberFormat="1" applyFont="1" applyAlignment="1">
      <alignment vertical="center"/>
      <protection/>
    </xf>
    <xf numFmtId="43" fontId="13" fillId="0" borderId="0" xfId="26" applyNumberFormat="1" applyFont="1" applyAlignment="1">
      <alignment vertical="center"/>
      <protection/>
    </xf>
    <xf numFmtId="43" fontId="13" fillId="0" borderId="0" xfId="26" applyNumberFormat="1" applyFont="1" applyBorder="1" applyAlignment="1">
      <alignment vertical="center"/>
      <protection/>
    </xf>
    <xf numFmtId="41" fontId="13" fillId="0" borderId="12" xfId="26" applyNumberFormat="1" applyFont="1" applyBorder="1" applyAlignment="1">
      <alignment vertical="center"/>
      <protection/>
    </xf>
    <xf numFmtId="41" fontId="13" fillId="0" borderId="0" xfId="26" applyNumberFormat="1" applyFont="1" applyBorder="1" applyAlignment="1">
      <alignment vertical="center"/>
      <protection/>
    </xf>
    <xf numFmtId="41" fontId="13" fillId="0" borderId="6" xfId="26" applyNumberFormat="1" applyFont="1" applyBorder="1" applyAlignment="1">
      <alignment vertical="center"/>
      <protection/>
    </xf>
    <xf numFmtId="43" fontId="13" fillId="0" borderId="6" xfId="26" applyNumberFormat="1" applyFont="1" applyBorder="1" applyAlignment="1">
      <alignment vertical="center"/>
      <protection/>
    </xf>
    <xf numFmtId="43" fontId="9" fillId="0" borderId="0" xfId="26" applyNumberFormat="1" applyFont="1" applyAlignment="1">
      <alignment horizontal="center" vertical="center"/>
      <protection/>
    </xf>
    <xf numFmtId="43" fontId="9" fillId="0" borderId="0" xfId="26" applyNumberFormat="1" applyFont="1" applyBorder="1" applyAlignment="1">
      <alignment horizontal="center" vertical="center"/>
      <protection/>
    </xf>
    <xf numFmtId="43" fontId="9" fillId="0" borderId="6" xfId="26" applyNumberFormat="1" applyFont="1" applyBorder="1" applyAlignment="1">
      <alignment horizontal="center" vertical="center"/>
      <protection/>
    </xf>
    <xf numFmtId="0" fontId="6" fillId="0" borderId="0" xfId="26" applyFont="1" applyAlignment="1">
      <alignment vertical="center" wrapText="1"/>
      <protection/>
    </xf>
    <xf numFmtId="0" fontId="4" fillId="0" borderId="0" xfId="26" applyFont="1" applyAlignment="1">
      <alignment horizontal="center" vertical="center"/>
      <protection/>
    </xf>
    <xf numFmtId="0" fontId="11" fillId="0" borderId="13" xfId="26" applyFont="1" applyBorder="1" applyAlignment="1">
      <alignment horizontal="center" vertical="center" wrapText="1"/>
      <protection/>
    </xf>
    <xf numFmtId="0" fontId="6" fillId="0" borderId="7" xfId="26" applyFont="1" applyBorder="1" applyAlignment="1">
      <alignment horizontal="center" vertical="center"/>
      <protection/>
    </xf>
    <xf numFmtId="0" fontId="11" fillId="0" borderId="1" xfId="26" applyFont="1" applyBorder="1" applyAlignment="1">
      <alignment horizontal="center" vertical="center" wrapText="1"/>
      <protection/>
    </xf>
    <xf numFmtId="41" fontId="16" fillId="0" borderId="8" xfId="26" applyNumberFormat="1" applyFont="1" applyBorder="1" applyAlignment="1">
      <alignment horizontal="center" vertical="center"/>
      <protection/>
    </xf>
    <xf numFmtId="43" fontId="16" fillId="0" borderId="0" xfId="26" applyNumberFormat="1" applyFont="1" applyAlignment="1">
      <alignment horizontal="center" vertical="center"/>
      <protection/>
    </xf>
    <xf numFmtId="41" fontId="16" fillId="0" borderId="0" xfId="26" applyNumberFormat="1" applyFont="1" applyBorder="1" applyAlignment="1">
      <alignment horizontal="center" vertical="center"/>
      <protection/>
    </xf>
    <xf numFmtId="41" fontId="16" fillId="0" borderId="0" xfId="26" applyNumberFormat="1" applyFont="1" applyAlignment="1">
      <alignment horizontal="center" vertical="center"/>
      <protection/>
    </xf>
    <xf numFmtId="0" fontId="10" fillId="0" borderId="0" xfId="22" applyFont="1" applyAlignment="1">
      <alignment horizontal="left" vertical="center"/>
      <protection/>
    </xf>
    <xf numFmtId="0" fontId="5" fillId="0" borderId="0" xfId="21" applyFont="1">
      <alignment/>
      <protection/>
    </xf>
    <xf numFmtId="0" fontId="5" fillId="0" borderId="0" xfId="21" applyFont="1" applyBorder="1">
      <alignment/>
      <protection/>
    </xf>
    <xf numFmtId="0" fontId="5" fillId="0" borderId="0" xfId="21" applyBorder="1">
      <alignment/>
      <protection/>
    </xf>
    <xf numFmtId="0" fontId="5" fillId="0" borderId="1" xfId="21" applyFont="1" applyBorder="1" applyAlignment="1">
      <alignment horizontal="center" vertical="center"/>
      <protection/>
    </xf>
    <xf numFmtId="0" fontId="5" fillId="0" borderId="2" xfId="21" applyFont="1" applyBorder="1" applyAlignment="1">
      <alignment horizontal="center" vertical="center"/>
      <protection/>
    </xf>
    <xf numFmtId="0" fontId="5" fillId="0" borderId="2" xfId="21" applyFont="1" applyBorder="1" applyAlignment="1">
      <alignment horizontal="center" vertical="center" wrapText="1"/>
      <protection/>
    </xf>
    <xf numFmtId="0" fontId="5" fillId="0" borderId="3" xfId="21" applyFont="1" applyBorder="1" applyAlignment="1">
      <alignment horizontal="center" vertical="center" wrapText="1"/>
      <protection/>
    </xf>
    <xf numFmtId="3" fontId="11" fillId="0" borderId="4" xfId="21" applyNumberFormat="1" applyFont="1" applyBorder="1" applyAlignment="1">
      <alignment horizontal="center" vertical="center" wrapText="1"/>
      <protection/>
    </xf>
    <xf numFmtId="41" fontId="17" fillId="0" borderId="10" xfId="21" applyNumberFormat="1" applyFont="1" applyBorder="1" applyAlignment="1">
      <alignment horizontal="center" vertical="center"/>
      <protection/>
    </xf>
    <xf numFmtId="41" fontId="17" fillId="0" borderId="8" xfId="21" applyNumberFormat="1" applyFont="1" applyBorder="1" applyAlignment="1">
      <alignment horizontal="center" vertical="center"/>
      <protection/>
    </xf>
    <xf numFmtId="3" fontId="5" fillId="0" borderId="4" xfId="21" applyNumberFormat="1" applyFont="1" applyBorder="1" applyAlignment="1">
      <alignment horizontal="center" vertical="center"/>
      <protection/>
    </xf>
    <xf numFmtId="0" fontId="6" fillId="0" borderId="0" xfId="21" applyFont="1" applyBorder="1" applyAlignment="1">
      <alignment horizontal="left" vertical="center"/>
      <protection/>
    </xf>
    <xf numFmtId="0" fontId="19" fillId="0" borderId="0" xfId="21" applyFont="1">
      <alignment/>
      <protection/>
    </xf>
    <xf numFmtId="0" fontId="9" fillId="0" borderId="0" xfId="21" applyFont="1">
      <alignment/>
      <protection/>
    </xf>
    <xf numFmtId="0" fontId="20" fillId="0" borderId="0" xfId="21" applyFont="1">
      <alignment/>
      <protection/>
    </xf>
    <xf numFmtId="0" fontId="11" fillId="0" borderId="1" xfId="21" applyFont="1" applyBorder="1" applyAlignment="1">
      <alignment horizontal="center" vertical="center"/>
      <protection/>
    </xf>
    <xf numFmtId="0" fontId="11" fillId="0" borderId="2" xfId="21" applyFont="1" applyBorder="1" applyAlignment="1">
      <alignment horizontal="center" vertical="center"/>
      <protection/>
    </xf>
    <xf numFmtId="0" fontId="11" fillId="0" borderId="2" xfId="21" applyFont="1" applyBorder="1" applyAlignment="1">
      <alignment horizontal="center" vertical="center" wrapText="1"/>
      <protection/>
    </xf>
    <xf numFmtId="0" fontId="11" fillId="0" borderId="3" xfId="21" applyFont="1" applyBorder="1" applyAlignment="1">
      <alignment horizontal="center" vertical="center" wrapText="1"/>
      <protection/>
    </xf>
    <xf numFmtId="3" fontId="21" fillId="0" borderId="0" xfId="21" applyNumberFormat="1" applyFont="1" applyBorder="1" applyAlignment="1">
      <alignment horizontal="right"/>
      <protection/>
    </xf>
    <xf numFmtId="0" fontId="21" fillId="0" borderId="0" xfId="21" applyFont="1" applyBorder="1">
      <alignment/>
      <protection/>
    </xf>
    <xf numFmtId="3" fontId="11" fillId="0" borderId="4" xfId="21" applyNumberFormat="1" applyFont="1" applyBorder="1" applyAlignment="1">
      <alignment horizontal="center" vertical="center"/>
      <protection/>
    </xf>
    <xf numFmtId="41" fontId="10" fillId="0" borderId="12" xfId="21" applyNumberFormat="1" applyFont="1" applyBorder="1" applyAlignment="1">
      <alignment horizontal="center" vertical="center"/>
      <protection/>
    </xf>
    <xf numFmtId="41" fontId="10" fillId="0" borderId="0" xfId="21" applyNumberFormat="1" applyFont="1" applyBorder="1" applyAlignment="1">
      <alignment horizontal="center" vertical="center"/>
      <protection/>
    </xf>
    <xf numFmtId="0" fontId="21" fillId="0" borderId="0" xfId="21" applyFont="1">
      <alignment/>
      <protection/>
    </xf>
    <xf numFmtId="41" fontId="22" fillId="0" borderId="0" xfId="21" applyNumberFormat="1" applyFont="1" applyBorder="1" applyAlignment="1">
      <alignment horizontal="center" vertical="center"/>
      <protection/>
    </xf>
    <xf numFmtId="3" fontId="23" fillId="0" borderId="0" xfId="21" applyNumberFormat="1" applyFont="1" applyBorder="1" applyAlignment="1">
      <alignment horizontal="right"/>
      <protection/>
    </xf>
    <xf numFmtId="0" fontId="23" fillId="0" borderId="0" xfId="21" applyFont="1">
      <alignment/>
      <protection/>
    </xf>
    <xf numFmtId="3" fontId="5" fillId="0" borderId="0" xfId="21" applyNumberFormat="1" applyFont="1" applyBorder="1" applyAlignment="1">
      <alignment horizontal="right"/>
      <protection/>
    </xf>
    <xf numFmtId="3" fontId="11" fillId="0" borderId="5" xfId="21" applyNumberFormat="1" applyFont="1" applyBorder="1" applyAlignment="1">
      <alignment horizontal="center" vertical="center" wrapText="1"/>
      <protection/>
    </xf>
    <xf numFmtId="41" fontId="10" fillId="0" borderId="11" xfId="21" applyNumberFormat="1" applyFont="1" applyBorder="1" applyAlignment="1">
      <alignment horizontal="center" vertical="center"/>
      <protection/>
    </xf>
    <xf numFmtId="41" fontId="10" fillId="0" borderId="6" xfId="21" applyNumberFormat="1" applyFont="1" applyBorder="1" applyAlignment="1">
      <alignment horizontal="center" vertical="center"/>
      <protection/>
    </xf>
    <xf numFmtId="41" fontId="22" fillId="0" borderId="6" xfId="21" applyNumberFormat="1" applyFont="1" applyBorder="1" applyAlignment="1">
      <alignment horizontal="center" vertical="center"/>
      <protection/>
    </xf>
    <xf numFmtId="3" fontId="11" fillId="0" borderId="5" xfId="21" applyNumberFormat="1" applyFont="1" applyBorder="1" applyAlignment="1">
      <alignment horizontal="center" vertical="center"/>
      <protection/>
    </xf>
    <xf numFmtId="0" fontId="6" fillId="0" borderId="1" xfId="21" applyFont="1" applyBorder="1" applyAlignment="1">
      <alignment horizontal="center" vertical="center"/>
      <protection/>
    </xf>
    <xf numFmtId="0" fontId="6" fillId="0" borderId="2" xfId="21" applyFont="1" applyBorder="1" applyAlignment="1">
      <alignment horizontal="center" vertical="center"/>
      <protection/>
    </xf>
    <xf numFmtId="0" fontId="6" fillId="0" borderId="2" xfId="21" applyFont="1" applyBorder="1" applyAlignment="1">
      <alignment horizontal="center" vertical="center" wrapText="1"/>
      <protection/>
    </xf>
    <xf numFmtId="0" fontId="6" fillId="0" borderId="3" xfId="21" applyFont="1" applyBorder="1" applyAlignment="1">
      <alignment horizontal="center" vertical="center" wrapText="1"/>
      <protection/>
    </xf>
    <xf numFmtId="41" fontId="17" fillId="0" borderId="12" xfId="21" applyNumberFormat="1" applyFont="1" applyBorder="1" applyAlignment="1">
      <alignment horizontal="center" vertical="center"/>
      <protection/>
    </xf>
    <xf numFmtId="41" fontId="17" fillId="0" borderId="0" xfId="21" applyNumberFormat="1" applyFont="1" applyBorder="1" applyAlignment="1">
      <alignment horizontal="center" vertical="center"/>
      <protection/>
    </xf>
    <xf numFmtId="3" fontId="6" fillId="0" borderId="4" xfId="21" applyNumberFormat="1" applyFont="1" applyBorder="1" applyAlignment="1">
      <alignment horizontal="center" vertical="center"/>
      <protection/>
    </xf>
    <xf numFmtId="3" fontId="6" fillId="0" borderId="5" xfId="21" applyNumberFormat="1" applyFont="1" applyBorder="1" applyAlignment="1">
      <alignment horizontal="center" vertical="center"/>
      <protection/>
    </xf>
    <xf numFmtId="41" fontId="13" fillId="0" borderId="12" xfId="21" applyNumberFormat="1" applyFont="1" applyBorder="1" applyAlignment="1">
      <alignment horizontal="center" vertical="center"/>
      <protection/>
    </xf>
    <xf numFmtId="41" fontId="13" fillId="0" borderId="0" xfId="21" applyNumberFormat="1" applyFont="1" applyBorder="1" applyAlignment="1">
      <alignment horizontal="center" vertical="center"/>
      <protection/>
    </xf>
    <xf numFmtId="41" fontId="13" fillId="0" borderId="0" xfId="21" applyNumberFormat="1" applyFont="1" applyBorder="1" applyAlignment="1">
      <alignment vertical="center"/>
      <protection/>
    </xf>
    <xf numFmtId="41" fontId="11" fillId="0" borderId="0" xfId="21" applyNumberFormat="1" applyFont="1" applyBorder="1" applyAlignment="1">
      <alignment vertical="center"/>
      <protection/>
    </xf>
    <xf numFmtId="3" fontId="5" fillId="0" borderId="5" xfId="21" applyNumberFormat="1" applyFont="1" applyBorder="1" applyAlignment="1">
      <alignment horizontal="center" vertical="center"/>
      <protection/>
    </xf>
    <xf numFmtId="41" fontId="13" fillId="0" borderId="6" xfId="21" applyNumberFormat="1" applyFont="1" applyBorder="1" applyAlignment="1">
      <alignment vertical="center"/>
      <protection/>
    </xf>
    <xf numFmtId="41" fontId="11" fillId="0" borderId="6" xfId="21" applyNumberFormat="1" applyFont="1" applyBorder="1" applyAlignment="1">
      <alignment vertical="center"/>
      <protection/>
    </xf>
    <xf numFmtId="41" fontId="10" fillId="0" borderId="0" xfId="21" applyNumberFormat="1" applyFont="1" applyBorder="1" applyAlignment="1">
      <alignment vertical="center"/>
      <protection/>
    </xf>
    <xf numFmtId="41" fontId="10" fillId="0" borderId="6" xfId="21" applyNumberFormat="1" applyFont="1" applyBorder="1" applyAlignment="1">
      <alignment vertical="center"/>
      <protection/>
    </xf>
    <xf numFmtId="0" fontId="5" fillId="0" borderId="9" xfId="21" applyFont="1" applyBorder="1" applyAlignment="1">
      <alignment horizontal="center" vertical="center" wrapText="1"/>
      <protection/>
    </xf>
    <xf numFmtId="177" fontId="13" fillId="0" borderId="0" xfId="21" applyNumberFormat="1" applyFont="1" applyBorder="1" applyAlignment="1">
      <alignment horizontal="right" vertical="center"/>
      <protection/>
    </xf>
    <xf numFmtId="41" fontId="13" fillId="0" borderId="0" xfId="21" applyNumberFormat="1" applyFont="1" applyBorder="1" applyAlignment="1">
      <alignment horizontal="right" vertical="center"/>
      <protection/>
    </xf>
    <xf numFmtId="41" fontId="13" fillId="0" borderId="6" xfId="21" applyNumberFormat="1" applyFont="1" applyBorder="1" applyAlignment="1">
      <alignment horizontal="center" vertical="center"/>
      <protection/>
    </xf>
    <xf numFmtId="41" fontId="13" fillId="0" borderId="6" xfId="21" applyNumberFormat="1" applyFont="1" applyBorder="1" applyAlignment="1">
      <alignment horizontal="right" vertical="center"/>
      <protection/>
    </xf>
    <xf numFmtId="0" fontId="6" fillId="0" borderId="6" xfId="23" applyFont="1" applyBorder="1" applyAlignment="1">
      <alignment horizontal="right"/>
      <protection/>
    </xf>
    <xf numFmtId="0" fontId="9" fillId="0" borderId="0" xfId="23">
      <alignment/>
      <protection/>
    </xf>
    <xf numFmtId="0" fontId="5" fillId="0" borderId="9" xfId="23" applyFont="1" applyBorder="1" applyAlignment="1">
      <alignment horizontal="center" vertical="center"/>
      <protection/>
    </xf>
    <xf numFmtId="0" fontId="5" fillId="0" borderId="1" xfId="23" applyFont="1" applyBorder="1" applyAlignment="1">
      <alignment horizontal="center" vertical="center"/>
      <protection/>
    </xf>
    <xf numFmtId="0" fontId="25" fillId="0" borderId="0" xfId="23" applyFont="1" applyAlignment="1">
      <alignment horizontal="center"/>
      <protection/>
    </xf>
    <xf numFmtId="0" fontId="5" fillId="0" borderId="2" xfId="23" applyFont="1" applyBorder="1" applyAlignment="1">
      <alignment horizontal="center" vertical="center"/>
      <protection/>
    </xf>
    <xf numFmtId="41" fontId="13" fillId="0" borderId="12" xfId="23" applyNumberFormat="1" applyFont="1" applyBorder="1" applyAlignment="1">
      <alignment horizontal="center" vertical="center"/>
      <protection/>
    </xf>
    <xf numFmtId="41" fontId="13" fillId="0" borderId="0" xfId="23" applyNumberFormat="1" applyFont="1" applyBorder="1" applyAlignment="1">
      <alignment horizontal="center" vertical="center"/>
      <protection/>
    </xf>
    <xf numFmtId="41" fontId="13" fillId="0" borderId="6" xfId="23" applyNumberFormat="1" applyFont="1" applyBorder="1" applyAlignment="1">
      <alignment horizontal="center" vertical="center"/>
      <protection/>
    </xf>
    <xf numFmtId="0" fontId="10" fillId="0" borderId="0" xfId="26" applyFont="1" applyBorder="1" applyAlignment="1">
      <alignment vertical="center"/>
      <protection/>
    </xf>
    <xf numFmtId="0" fontId="6" fillId="0" borderId="0" xfId="23" applyFont="1" applyAlignment="1">
      <alignment vertical="center"/>
      <protection/>
    </xf>
    <xf numFmtId="176" fontId="6" fillId="0" borderId="0" xfId="23" applyNumberFormat="1" applyFont="1" applyAlignment="1">
      <alignment vertical="center"/>
      <protection/>
    </xf>
    <xf numFmtId="176" fontId="0" fillId="0" borderId="0" xfId="23" applyNumberFormat="1" applyFont="1">
      <alignment/>
      <protection/>
    </xf>
    <xf numFmtId="0" fontId="20" fillId="0" borderId="0" xfId="23" applyFont="1">
      <alignment/>
      <protection/>
    </xf>
    <xf numFmtId="0" fontId="19" fillId="0" borderId="0" xfId="23" applyFont="1">
      <alignment/>
      <protection/>
    </xf>
    <xf numFmtId="0" fontId="5" fillId="0" borderId="3" xfId="23" applyFont="1" applyBorder="1" applyAlignment="1">
      <alignment horizontal="center" vertical="center"/>
      <protection/>
    </xf>
    <xf numFmtId="41" fontId="26" fillId="0" borderId="0" xfId="23" applyNumberFormat="1" applyFont="1" applyAlignment="1">
      <alignment horizontal="center" vertical="center"/>
      <protection/>
    </xf>
    <xf numFmtId="0" fontId="28" fillId="0" borderId="0" xfId="23" applyFont="1">
      <alignment/>
      <protection/>
    </xf>
    <xf numFmtId="0" fontId="16" fillId="0" borderId="0" xfId="23" applyFont="1">
      <alignment/>
      <protection/>
    </xf>
    <xf numFmtId="41" fontId="26" fillId="0" borderId="0" xfId="23" applyNumberFormat="1" applyFont="1" applyBorder="1" applyAlignment="1">
      <alignment horizontal="center" vertical="center"/>
      <protection/>
    </xf>
    <xf numFmtId="0" fontId="28" fillId="0" borderId="0" xfId="23" applyFont="1" applyBorder="1">
      <alignment/>
      <protection/>
    </xf>
    <xf numFmtId="0" fontId="16" fillId="0" borderId="0" xfId="23" applyFont="1" applyBorder="1">
      <alignment/>
      <protection/>
    </xf>
    <xf numFmtId="0" fontId="9" fillId="0" borderId="0" xfId="23" applyBorder="1">
      <alignment/>
      <protection/>
    </xf>
    <xf numFmtId="0" fontId="6" fillId="0" borderId="0" xfId="26" applyFont="1" applyBorder="1" applyAlignment="1">
      <alignment horizontal="left" vertical="center"/>
      <protection/>
    </xf>
    <xf numFmtId="0" fontId="9" fillId="0" borderId="0" xfId="23" applyFont="1">
      <alignment/>
      <protection/>
    </xf>
    <xf numFmtId="0" fontId="25" fillId="0" borderId="0" xfId="23" applyFont="1">
      <alignment/>
      <protection/>
    </xf>
    <xf numFmtId="0" fontId="25" fillId="0" borderId="0" xfId="23" applyFont="1" applyBorder="1">
      <alignment/>
      <protection/>
    </xf>
    <xf numFmtId="0" fontId="11" fillId="0" borderId="3" xfId="23" applyFont="1" applyBorder="1" applyAlignment="1">
      <alignment horizontal="center" vertical="center"/>
      <protection/>
    </xf>
    <xf numFmtId="0" fontId="11" fillId="0" borderId="4" xfId="23" applyFont="1" applyBorder="1" applyAlignment="1">
      <alignment horizontal="center" vertical="center"/>
      <protection/>
    </xf>
    <xf numFmtId="41" fontId="11" fillId="0" borderId="14" xfId="23" applyNumberFormat="1" applyFont="1" applyBorder="1" applyAlignment="1">
      <alignment horizontal="center" vertical="center"/>
      <protection/>
    </xf>
    <xf numFmtId="0" fontId="11" fillId="0" borderId="11" xfId="23" applyFont="1" applyBorder="1" applyAlignment="1">
      <alignment horizontal="center" vertical="center"/>
      <protection/>
    </xf>
    <xf numFmtId="0" fontId="11" fillId="0" borderId="1" xfId="23" applyFont="1" applyBorder="1" applyAlignment="1">
      <alignment horizontal="center" vertical="center"/>
      <protection/>
    </xf>
    <xf numFmtId="0" fontId="11" fillId="0" borderId="5" xfId="23" applyFont="1" applyBorder="1" applyAlignment="1">
      <alignment horizontal="center" vertical="center"/>
      <protection/>
    </xf>
    <xf numFmtId="41" fontId="11" fillId="0" borderId="15" xfId="23" applyNumberFormat="1" applyFont="1" applyBorder="1" applyAlignment="1">
      <alignment horizontal="center" vertical="center"/>
      <protection/>
    </xf>
    <xf numFmtId="0" fontId="11" fillId="0" borderId="2" xfId="23" applyFont="1" applyBorder="1" applyAlignment="1">
      <alignment horizontal="center" vertical="center"/>
      <protection/>
    </xf>
    <xf numFmtId="0" fontId="11" fillId="0" borderId="15" xfId="23" applyFont="1" applyBorder="1" applyAlignment="1">
      <alignment horizontal="center" vertical="center"/>
      <protection/>
    </xf>
    <xf numFmtId="41" fontId="10" fillId="0" borderId="12" xfId="23" applyNumberFormat="1" applyFont="1" applyBorder="1" applyAlignment="1">
      <alignment horizontal="center" vertical="center"/>
      <protection/>
    </xf>
    <xf numFmtId="41" fontId="10" fillId="0" borderId="0" xfId="23" applyNumberFormat="1" applyFont="1" applyBorder="1" applyAlignment="1">
      <alignment horizontal="center" vertical="center"/>
      <protection/>
    </xf>
    <xf numFmtId="0" fontId="9" fillId="0" borderId="0" xfId="23" applyFont="1" applyBorder="1">
      <alignment/>
      <protection/>
    </xf>
    <xf numFmtId="41" fontId="10" fillId="0" borderId="6" xfId="23" applyNumberFormat="1" applyFont="1" applyBorder="1" applyAlignment="1">
      <alignment horizontal="center" vertical="center"/>
      <protection/>
    </xf>
    <xf numFmtId="41" fontId="19" fillId="0" borderId="0" xfId="23" applyNumberFormat="1" applyFont="1">
      <alignment/>
      <protection/>
    </xf>
    <xf numFmtId="0" fontId="29" fillId="0" borderId="0" xfId="23" applyFont="1">
      <alignment/>
      <protection/>
    </xf>
    <xf numFmtId="41" fontId="29" fillId="0" borderId="0" xfId="23" applyNumberFormat="1" applyFont="1">
      <alignment/>
      <protection/>
    </xf>
    <xf numFmtId="0" fontId="11" fillId="0" borderId="3" xfId="23" applyFont="1" applyBorder="1" applyAlignment="1">
      <alignment horizontal="right" vertical="center"/>
      <protection/>
    </xf>
    <xf numFmtId="0" fontId="11" fillId="0" borderId="1" xfId="23" applyFont="1" applyBorder="1" applyAlignment="1">
      <alignment horizontal="left" vertical="center"/>
      <protection/>
    </xf>
    <xf numFmtId="41" fontId="11" fillId="0" borderId="2" xfId="23" applyNumberFormat="1" applyFont="1" applyBorder="1" applyAlignment="1">
      <alignment horizontal="center" vertical="center"/>
      <protection/>
    </xf>
    <xf numFmtId="0" fontId="5" fillId="0" borderId="8" xfId="23" applyFont="1" applyBorder="1" applyAlignment="1">
      <alignment horizontal="center" vertical="center"/>
      <protection/>
    </xf>
    <xf numFmtId="41" fontId="6" fillId="0" borderId="0" xfId="23" applyNumberFormat="1" applyFont="1" applyBorder="1" applyAlignment="1">
      <alignment horizontal="center" vertical="center"/>
      <protection/>
    </xf>
    <xf numFmtId="177" fontId="10" fillId="0" borderId="0" xfId="23" applyNumberFormat="1" applyFont="1" applyBorder="1" applyAlignment="1">
      <alignment horizontal="right" vertical="center"/>
      <protection/>
    </xf>
    <xf numFmtId="41" fontId="10" fillId="0" borderId="0" xfId="15" applyNumberFormat="1" applyFont="1" applyBorder="1" applyAlignment="1">
      <alignment horizontal="center" vertical="center"/>
      <protection/>
    </xf>
    <xf numFmtId="41" fontId="6" fillId="0" borderId="0" xfId="15" applyNumberFormat="1" applyFont="1" applyBorder="1" applyAlignment="1">
      <alignment horizontal="center" vertical="center"/>
      <protection/>
    </xf>
    <xf numFmtId="0" fontId="9" fillId="0" borderId="0" xfId="15" applyFont="1">
      <alignment/>
      <protection/>
    </xf>
    <xf numFmtId="0" fontId="9" fillId="0" borderId="0" xfId="15">
      <alignment/>
      <protection/>
    </xf>
    <xf numFmtId="41" fontId="10" fillId="0" borderId="6" xfId="15" applyNumberFormat="1" applyFont="1" applyBorder="1" applyAlignment="1">
      <alignment horizontal="center" vertical="center"/>
      <protection/>
    </xf>
    <xf numFmtId="176" fontId="6" fillId="0" borderId="0" xfId="23" applyNumberFormat="1" applyFont="1" applyAlignment="1">
      <alignment horizontal="left" vertical="center"/>
      <protection/>
    </xf>
    <xf numFmtId="0" fontId="25" fillId="0" borderId="0" xfId="15" applyFont="1">
      <alignment/>
      <protection/>
    </xf>
    <xf numFmtId="0" fontId="25" fillId="0" borderId="0" xfId="15" applyFont="1" applyBorder="1">
      <alignment/>
      <protection/>
    </xf>
    <xf numFmtId="0" fontId="5" fillId="0" borderId="6" xfId="15" applyFont="1" applyBorder="1" applyAlignment="1">
      <alignment horizontal="center" vertical="center"/>
      <protection/>
    </xf>
    <xf numFmtId="0" fontId="5" fillId="0" borderId="2" xfId="15" applyFont="1" applyBorder="1" applyAlignment="1">
      <alignment horizontal="center" vertical="center"/>
      <protection/>
    </xf>
    <xf numFmtId="0" fontId="5" fillId="0" borderId="3" xfId="15" applyFont="1" applyBorder="1" applyAlignment="1">
      <alignment horizontal="center" vertical="center"/>
      <protection/>
    </xf>
    <xf numFmtId="41" fontId="9" fillId="0" borderId="0" xfId="15" applyNumberFormat="1" applyFont="1" applyBorder="1" applyAlignment="1">
      <alignment horizontal="center" vertical="center"/>
      <protection/>
    </xf>
    <xf numFmtId="0" fontId="9" fillId="0" borderId="0" xfId="15" applyBorder="1">
      <alignment/>
      <protection/>
    </xf>
    <xf numFmtId="0" fontId="11" fillId="0" borderId="4" xfId="26" applyFont="1" applyBorder="1" applyAlignment="1">
      <alignment horizontal="right" vertical="center"/>
      <protection/>
    </xf>
    <xf numFmtId="41" fontId="5" fillId="0" borderId="0" xfId="15" applyNumberFormat="1" applyFont="1" applyBorder="1" applyAlignment="1">
      <alignment horizontal="center" vertical="center"/>
      <protection/>
    </xf>
    <xf numFmtId="0" fontId="13" fillId="0" borderId="4" xfId="26" applyFont="1" applyBorder="1" applyAlignment="1">
      <alignment horizontal="right" vertical="center"/>
      <protection/>
    </xf>
    <xf numFmtId="41" fontId="5" fillId="0" borderId="6" xfId="15" applyNumberFormat="1" applyFont="1" applyBorder="1" applyAlignment="1">
      <alignment horizontal="center" vertical="center"/>
      <protection/>
    </xf>
    <xf numFmtId="0" fontId="19" fillId="0" borderId="0" xfId="15" applyFont="1">
      <alignment/>
      <protection/>
    </xf>
    <xf numFmtId="41" fontId="16" fillId="0" borderId="10" xfId="26" applyNumberFormat="1" applyFont="1" applyBorder="1" applyAlignment="1">
      <alignment vertical="center"/>
      <protection/>
    </xf>
    <xf numFmtId="41" fontId="16" fillId="0" borderId="8" xfId="26" applyNumberFormat="1" applyFont="1" applyBorder="1" applyAlignment="1">
      <alignment vertical="center"/>
      <protection/>
    </xf>
    <xf numFmtId="41" fontId="16" fillId="0" borderId="12" xfId="26" applyNumberFormat="1" applyFont="1" applyBorder="1" applyAlignment="1">
      <alignment vertical="center"/>
      <protection/>
    </xf>
    <xf numFmtId="41" fontId="16" fillId="0" borderId="0" xfId="26" applyNumberFormat="1" applyFont="1" applyBorder="1" applyAlignment="1">
      <alignment vertical="center"/>
      <protection/>
    </xf>
    <xf numFmtId="41" fontId="16" fillId="0" borderId="0" xfId="26" applyNumberFormat="1" applyFont="1" applyAlignment="1">
      <alignment vertical="center"/>
      <protection/>
    </xf>
    <xf numFmtId="41" fontId="16" fillId="0" borderId="11" xfId="26" applyNumberFormat="1" applyFont="1" applyBorder="1" applyAlignment="1">
      <alignment vertical="center"/>
      <protection/>
    </xf>
    <xf numFmtId="41" fontId="16" fillId="0" borderId="6" xfId="26" applyNumberFormat="1" applyFont="1" applyBorder="1" applyAlignment="1">
      <alignment vertical="center"/>
      <protection/>
    </xf>
    <xf numFmtId="0" fontId="6" fillId="0" borderId="0" xfId="22" applyFont="1">
      <alignment/>
      <protection/>
    </xf>
    <xf numFmtId="0" fontId="9" fillId="0" borderId="0" xfId="16">
      <alignment/>
      <protection/>
    </xf>
    <xf numFmtId="0" fontId="25" fillId="0" borderId="0" xfId="16" applyFont="1" applyAlignment="1">
      <alignment horizontal="center"/>
      <protection/>
    </xf>
    <xf numFmtId="188" fontId="9" fillId="0" borderId="0" xfId="16" applyNumberFormat="1" applyFont="1" applyBorder="1" applyAlignment="1">
      <alignment horizontal="center" vertical="center"/>
      <protection/>
    </xf>
    <xf numFmtId="41" fontId="9" fillId="0" borderId="0" xfId="16" applyNumberFormat="1" applyFont="1" applyBorder="1" applyAlignment="1">
      <alignment horizontal="center" vertical="center"/>
      <protection/>
    </xf>
    <xf numFmtId="177" fontId="9" fillId="0" borderId="0" xfId="16" applyNumberFormat="1" applyFont="1" applyBorder="1" applyAlignment="1">
      <alignment horizontal="right" vertical="center"/>
      <protection/>
    </xf>
    <xf numFmtId="0" fontId="28" fillId="0" borderId="0" xfId="16" applyFont="1">
      <alignment/>
      <protection/>
    </xf>
    <xf numFmtId="0" fontId="16" fillId="0" borderId="0" xfId="16" applyFont="1">
      <alignment/>
      <protection/>
    </xf>
    <xf numFmtId="0" fontId="6" fillId="0" borderId="0" xfId="16" applyFont="1" applyAlignment="1">
      <alignment vertical="center"/>
      <protection/>
    </xf>
    <xf numFmtId="176" fontId="6" fillId="0" borderId="0" xfId="16" applyNumberFormat="1" applyFont="1" applyAlignment="1">
      <alignment vertical="center"/>
      <protection/>
    </xf>
    <xf numFmtId="176" fontId="0" fillId="0" borderId="0" xfId="16" applyNumberFormat="1" applyFont="1">
      <alignment/>
      <protection/>
    </xf>
    <xf numFmtId="0" fontId="20" fillId="0" borderId="0" xfId="16" applyFont="1">
      <alignment/>
      <protection/>
    </xf>
    <xf numFmtId="0" fontId="19" fillId="0" borderId="0" xfId="16" applyFont="1">
      <alignment/>
      <protection/>
    </xf>
    <xf numFmtId="0" fontId="6" fillId="0" borderId="0" xfId="16" applyFont="1" applyAlignment="1">
      <alignment horizontal="left" vertical="center"/>
      <protection/>
    </xf>
    <xf numFmtId="0" fontId="10" fillId="0" borderId="0" xfId="16" applyFont="1">
      <alignment/>
      <protection/>
    </xf>
    <xf numFmtId="0" fontId="6" fillId="0" borderId="0" xfId="16" applyFont="1" applyAlignment="1">
      <alignment horizontal="distributed" vertical="center"/>
      <protection/>
    </xf>
    <xf numFmtId="0" fontId="6" fillId="0" borderId="6" xfId="19" applyFont="1" applyBorder="1" applyAlignment="1">
      <alignment horizontal="right"/>
      <protection/>
    </xf>
    <xf numFmtId="0" fontId="9" fillId="0" borderId="0" xfId="19" applyFont="1">
      <alignment/>
      <protection/>
    </xf>
    <xf numFmtId="0" fontId="25" fillId="0" borderId="0" xfId="19" applyFont="1">
      <alignment/>
      <protection/>
    </xf>
    <xf numFmtId="0" fontId="9" fillId="0" borderId="0" xfId="19">
      <alignment/>
      <protection/>
    </xf>
    <xf numFmtId="0" fontId="25" fillId="0" borderId="0" xfId="19" applyFont="1" applyBorder="1">
      <alignment/>
      <protection/>
    </xf>
    <xf numFmtId="0" fontId="5" fillId="0" borderId="6" xfId="19" applyFont="1" applyBorder="1" applyAlignment="1">
      <alignment horizontal="center" vertical="center"/>
      <protection/>
    </xf>
    <xf numFmtId="0" fontId="5" fillId="0" borderId="2" xfId="19" applyFont="1" applyBorder="1" applyAlignment="1">
      <alignment horizontal="center" vertical="center"/>
      <protection/>
    </xf>
    <xf numFmtId="0" fontId="5" fillId="0" borderId="3" xfId="19" applyFont="1" applyBorder="1" applyAlignment="1">
      <alignment horizontal="center" vertical="center"/>
      <protection/>
    </xf>
    <xf numFmtId="0" fontId="5" fillId="0" borderId="8" xfId="19" applyFont="1" applyBorder="1" applyAlignment="1">
      <alignment horizontal="center" vertical="center"/>
      <protection/>
    </xf>
    <xf numFmtId="41" fontId="9" fillId="0" borderId="0" xfId="19" applyNumberFormat="1" applyFont="1" applyBorder="1" applyAlignment="1">
      <alignment horizontal="center" vertical="center"/>
      <protection/>
    </xf>
    <xf numFmtId="41" fontId="6" fillId="0" borderId="8" xfId="19" applyNumberFormat="1" applyFont="1" applyBorder="1" applyAlignment="1">
      <alignment horizontal="center" vertical="center"/>
      <protection/>
    </xf>
    <xf numFmtId="0" fontId="27" fillId="0" borderId="0" xfId="19" applyFont="1">
      <alignment/>
      <protection/>
    </xf>
    <xf numFmtId="41" fontId="6" fillId="0" borderId="0" xfId="19" applyNumberFormat="1" applyFont="1" applyBorder="1" applyAlignment="1">
      <alignment horizontal="center" vertical="center"/>
      <protection/>
    </xf>
    <xf numFmtId="0" fontId="9" fillId="0" borderId="0" xfId="19" applyFont="1" applyBorder="1">
      <alignment/>
      <protection/>
    </xf>
    <xf numFmtId="0" fontId="9" fillId="0" borderId="0" xfId="19" applyBorder="1">
      <alignment/>
      <protection/>
    </xf>
    <xf numFmtId="41" fontId="9" fillId="0" borderId="6" xfId="16" applyNumberFormat="1" applyFont="1" applyBorder="1" applyAlignment="1">
      <alignment horizontal="center" vertical="center"/>
      <protection/>
    </xf>
    <xf numFmtId="0" fontId="6" fillId="0" borderId="0" xfId="19" applyFont="1" applyAlignment="1">
      <alignment vertical="center"/>
      <protection/>
    </xf>
    <xf numFmtId="176" fontId="6" fillId="0" borderId="0" xfId="19" applyNumberFormat="1" applyFont="1" applyAlignment="1">
      <alignment vertical="center"/>
      <protection/>
    </xf>
    <xf numFmtId="176" fontId="0" fillId="0" borderId="0" xfId="19" applyNumberFormat="1" applyFont="1">
      <alignment/>
      <protection/>
    </xf>
    <xf numFmtId="0" fontId="20" fillId="0" borderId="0" xfId="19" applyFont="1">
      <alignment/>
      <protection/>
    </xf>
    <xf numFmtId="0" fontId="19" fillId="0" borderId="0" xfId="19" applyFont="1">
      <alignment/>
      <protection/>
    </xf>
    <xf numFmtId="0" fontId="29" fillId="0" borderId="0" xfId="19" applyFont="1">
      <alignment/>
      <protection/>
    </xf>
    <xf numFmtId="0" fontId="5" fillId="0" borderId="3" xfId="19" applyFont="1" applyBorder="1" applyAlignment="1">
      <alignment horizontal="center" vertical="center" wrapText="1"/>
      <protection/>
    </xf>
    <xf numFmtId="0" fontId="11" fillId="0" borderId="0" xfId="26" applyFont="1" applyBorder="1" applyAlignment="1">
      <alignment horizontal="right" vertical="center"/>
      <protection/>
    </xf>
    <xf numFmtId="41" fontId="5" fillId="0" borderId="0" xfId="19" applyNumberFormat="1" applyFont="1" applyBorder="1" applyAlignment="1">
      <alignment horizontal="center" vertical="center"/>
      <protection/>
    </xf>
    <xf numFmtId="0" fontId="13" fillId="0" borderId="0" xfId="26" applyFont="1" applyBorder="1" applyAlignment="1">
      <alignment horizontal="right" vertical="center"/>
      <protection/>
    </xf>
    <xf numFmtId="41" fontId="5" fillId="0" borderId="6" xfId="19" applyNumberFormat="1" applyFont="1" applyBorder="1" applyAlignment="1">
      <alignment horizontal="center" vertical="center"/>
      <protection/>
    </xf>
    <xf numFmtId="41" fontId="9" fillId="0" borderId="10" xfId="26" applyNumberFormat="1" applyFont="1" applyBorder="1" applyAlignment="1">
      <alignment horizontal="center" vertical="center"/>
      <protection/>
    </xf>
    <xf numFmtId="41" fontId="9" fillId="0" borderId="8" xfId="26" applyNumberFormat="1" applyFont="1" applyBorder="1" applyAlignment="1">
      <alignment horizontal="center" vertical="center"/>
      <protection/>
    </xf>
    <xf numFmtId="0" fontId="17" fillId="0" borderId="2" xfId="21" applyFont="1" applyBorder="1" applyAlignment="1">
      <alignment horizontal="center" vertical="center" wrapText="1"/>
      <protection/>
    </xf>
    <xf numFmtId="176" fontId="10" fillId="0" borderId="0" xfId="23" applyNumberFormat="1" applyFont="1" applyBorder="1" applyAlignment="1">
      <alignment vertical="center"/>
      <protection/>
    </xf>
    <xf numFmtId="176" fontId="10" fillId="0" borderId="6" xfId="23" applyNumberFormat="1" applyFont="1" applyBorder="1" applyAlignment="1">
      <alignment vertical="center"/>
      <protection/>
    </xf>
    <xf numFmtId="0" fontId="10" fillId="0" borderId="0" xfId="23" applyFont="1" applyAlignment="1">
      <alignment vertical="center"/>
      <protection/>
    </xf>
    <xf numFmtId="41" fontId="10" fillId="0" borderId="12" xfId="26" applyNumberFormat="1" applyFont="1" applyBorder="1" applyAlignment="1">
      <alignment horizontal="right" vertical="center"/>
      <protection/>
    </xf>
    <xf numFmtId="0" fontId="10" fillId="0" borderId="0" xfId="26" applyFont="1" applyAlignment="1">
      <alignment vertical="center"/>
      <protection/>
    </xf>
    <xf numFmtId="41" fontId="22" fillId="0" borderId="12" xfId="21" applyNumberFormat="1" applyFont="1" applyBorder="1" applyAlignment="1">
      <alignment horizontal="center" vertical="center"/>
      <protection/>
    </xf>
    <xf numFmtId="41" fontId="13" fillId="0" borderId="12" xfId="21" applyNumberFormat="1" applyFont="1" applyBorder="1" applyAlignment="1">
      <alignment vertical="center"/>
      <protection/>
    </xf>
    <xf numFmtId="0" fontId="11" fillId="0" borderId="8" xfId="26" applyFont="1" applyBorder="1" applyAlignment="1">
      <alignment horizontal="center" vertical="center"/>
      <protection/>
    </xf>
    <xf numFmtId="41" fontId="5" fillId="0" borderId="8" xfId="15" applyNumberFormat="1" applyFont="1" applyBorder="1" applyAlignment="1">
      <alignment horizontal="center" vertical="center"/>
      <protection/>
    </xf>
    <xf numFmtId="186" fontId="10" fillId="0" borderId="0" xfId="21" applyNumberFormat="1" applyFont="1" applyBorder="1" applyAlignment="1">
      <alignment horizontal="right" vertical="center"/>
      <protection/>
    </xf>
    <xf numFmtId="0" fontId="11" fillId="0" borderId="2" xfId="26" applyFont="1" applyBorder="1" applyAlignment="1">
      <alignment horizontal="left" vertical="center" wrapText="1"/>
      <protection/>
    </xf>
    <xf numFmtId="41" fontId="13" fillId="0" borderId="0" xfId="26" applyNumberFormat="1" applyFont="1" applyFill="1" applyAlignment="1">
      <alignment horizontal="center" vertical="center"/>
      <protection/>
    </xf>
    <xf numFmtId="0" fontId="6" fillId="0" borderId="6" xfId="20" applyFont="1" applyBorder="1" applyAlignment="1">
      <alignment horizontal="right"/>
      <protection/>
    </xf>
    <xf numFmtId="176" fontId="32" fillId="0" borderId="0" xfId="0" applyNumberFormat="1" applyFont="1" applyAlignment="1">
      <alignment/>
    </xf>
    <xf numFmtId="176" fontId="9" fillId="0" borderId="0" xfId="0" applyNumberFormat="1" applyFont="1" applyAlignment="1">
      <alignment horizontal="center"/>
    </xf>
    <xf numFmtId="176" fontId="9" fillId="0" borderId="0" xfId="0" applyNumberFormat="1" applyFont="1" applyAlignment="1">
      <alignment/>
    </xf>
    <xf numFmtId="0" fontId="6" fillId="0" borderId="6" xfId="16" applyFont="1" applyBorder="1" applyAlignment="1">
      <alignment/>
      <protection/>
    </xf>
    <xf numFmtId="0" fontId="6" fillId="0" borderId="0" xfId="16" applyFont="1" applyBorder="1" applyAlignment="1">
      <alignment horizontal="right"/>
      <protection/>
    </xf>
    <xf numFmtId="0" fontId="5" fillId="0" borderId="0" xfId="16" applyFont="1" applyBorder="1" applyAlignment="1">
      <alignment horizontal="center" vertical="center"/>
      <protection/>
    </xf>
    <xf numFmtId="0" fontId="5" fillId="0" borderId="6" xfId="26" applyFont="1" applyBorder="1" applyAlignment="1">
      <alignment/>
      <protection/>
    </xf>
    <xf numFmtId="0" fontId="0" fillId="0" borderId="8" xfId="26" applyBorder="1">
      <alignment/>
      <protection/>
    </xf>
    <xf numFmtId="0" fontId="5" fillId="0" borderId="9" xfId="26" applyFont="1" applyBorder="1" applyAlignment="1">
      <alignment vertical="center"/>
      <protection/>
    </xf>
    <xf numFmtId="0" fontId="4" fillId="0" borderId="0" xfId="26" applyFont="1" applyAlignment="1">
      <alignment/>
      <protection/>
    </xf>
    <xf numFmtId="0" fontId="9" fillId="0" borderId="6" xfId="26" applyFont="1" applyBorder="1" applyAlignment="1">
      <alignment/>
      <protection/>
    </xf>
    <xf numFmtId="0" fontId="0" fillId="0" borderId="9" xfId="0" applyBorder="1" applyAlignment="1">
      <alignment/>
    </xf>
    <xf numFmtId="0" fontId="0" fillId="0" borderId="1" xfId="0" applyBorder="1" applyAlignment="1">
      <alignment/>
    </xf>
    <xf numFmtId="176" fontId="9" fillId="0" borderId="0" xfId="0" applyNumberFormat="1" applyFont="1" applyBorder="1" applyAlignment="1">
      <alignment/>
    </xf>
    <xf numFmtId="41" fontId="18" fillId="0" borderId="0" xfId="23" applyNumberFormat="1" applyFont="1" applyBorder="1" applyAlignment="1">
      <alignment horizontal="center" vertical="center"/>
      <protection/>
    </xf>
    <xf numFmtId="0" fontId="30" fillId="0" borderId="0" xfId="0" applyFont="1" applyAlignment="1">
      <alignment/>
    </xf>
    <xf numFmtId="41" fontId="9" fillId="0" borderId="6" xfId="26" applyNumberFormat="1" applyFont="1" applyFill="1" applyBorder="1" applyAlignment="1">
      <alignment horizontal="center" vertical="center"/>
      <protection/>
    </xf>
    <xf numFmtId="0" fontId="5" fillId="0" borderId="7" xfId="26" applyFont="1" applyFill="1" applyBorder="1" applyAlignment="1">
      <alignment horizontal="center" vertical="center"/>
      <protection/>
    </xf>
    <xf numFmtId="43" fontId="9" fillId="0" borderId="12" xfId="26" applyNumberFormat="1" applyFont="1" applyBorder="1" applyAlignment="1">
      <alignment horizontal="center" vertical="center"/>
      <protection/>
    </xf>
    <xf numFmtId="0" fontId="5" fillId="0" borderId="0" xfId="0" applyFont="1" applyAlignment="1">
      <alignment/>
    </xf>
    <xf numFmtId="0" fontId="6" fillId="0" borderId="0" xfId="22" applyFont="1" applyBorder="1" applyAlignment="1">
      <alignment vertical="center"/>
      <protection/>
    </xf>
    <xf numFmtId="41" fontId="10" fillId="0" borderId="12" xfId="15" applyNumberFormat="1" applyFont="1" applyBorder="1" applyAlignment="1">
      <alignment horizontal="center" vertical="center"/>
      <protection/>
    </xf>
    <xf numFmtId="41" fontId="5" fillId="0" borderId="12" xfId="15" applyNumberFormat="1" applyFont="1" applyBorder="1" applyAlignment="1">
      <alignment horizontal="center" vertical="center"/>
      <protection/>
    </xf>
    <xf numFmtId="0" fontId="5" fillId="0" borderId="0" xfId="0" applyFont="1" applyBorder="1" applyAlignment="1">
      <alignment/>
    </xf>
    <xf numFmtId="0" fontId="5" fillId="0" borderId="6" xfId="23" applyFont="1" applyBorder="1" applyAlignment="1">
      <alignment/>
      <protection/>
    </xf>
    <xf numFmtId="0" fontId="6" fillId="0" borderId="6" xfId="23" applyFont="1" applyBorder="1" applyAlignment="1">
      <alignment/>
      <protection/>
    </xf>
    <xf numFmtId="0" fontId="20" fillId="0" borderId="0" xfId="0" applyFont="1" applyAlignment="1">
      <alignment/>
    </xf>
    <xf numFmtId="0" fontId="17" fillId="0" borderId="0" xfId="0" applyFont="1" applyAlignment="1">
      <alignment/>
    </xf>
    <xf numFmtId="0" fontId="34" fillId="0" borderId="0" xfId="0" applyFont="1" applyBorder="1" applyAlignment="1">
      <alignment/>
    </xf>
    <xf numFmtId="0" fontId="34" fillId="0" borderId="0" xfId="0" applyFont="1" applyAlignment="1">
      <alignment/>
    </xf>
    <xf numFmtId="41" fontId="10" fillId="0" borderId="11" xfId="21" applyNumberFormat="1" applyFont="1" applyFill="1" applyBorder="1" applyAlignment="1">
      <alignment horizontal="center" vertical="center"/>
      <protection/>
    </xf>
    <xf numFmtId="41" fontId="10" fillId="0" borderId="6" xfId="21" applyNumberFormat="1" applyFont="1" applyFill="1" applyBorder="1" applyAlignment="1">
      <alignment horizontal="center" vertical="center"/>
      <protection/>
    </xf>
    <xf numFmtId="41" fontId="10" fillId="0" borderId="0" xfId="21" applyNumberFormat="1" applyFont="1" applyFill="1" applyBorder="1" applyAlignment="1">
      <alignment horizontal="center" vertical="center"/>
      <protection/>
    </xf>
    <xf numFmtId="41" fontId="22" fillId="0" borderId="0" xfId="21" applyNumberFormat="1" applyFont="1" applyFill="1" applyBorder="1" applyAlignment="1">
      <alignment horizontal="center" vertical="center"/>
      <protection/>
    </xf>
    <xf numFmtId="41" fontId="22" fillId="0" borderId="12" xfId="21" applyNumberFormat="1" applyFont="1" applyFill="1" applyBorder="1" applyAlignment="1">
      <alignment horizontal="center" vertical="center"/>
      <protection/>
    </xf>
    <xf numFmtId="41" fontId="22" fillId="0" borderId="6" xfId="21" applyNumberFormat="1" applyFont="1" applyFill="1" applyBorder="1" applyAlignment="1">
      <alignment horizontal="center" vertical="center"/>
      <protection/>
    </xf>
    <xf numFmtId="0" fontId="11" fillId="0" borderId="0" xfId="21" applyFont="1">
      <alignment/>
      <protection/>
    </xf>
    <xf numFmtId="41" fontId="10" fillId="0" borderId="0" xfId="23" applyNumberFormat="1" applyFont="1" applyFill="1" applyBorder="1" applyAlignment="1">
      <alignment horizontal="center" vertical="center"/>
      <protection/>
    </xf>
    <xf numFmtId="184" fontId="13" fillId="0" borderId="0" xfId="28" applyNumberFormat="1" applyFont="1" applyBorder="1" applyAlignment="1">
      <alignment horizontal="center" vertical="center"/>
    </xf>
    <xf numFmtId="41" fontId="13" fillId="0" borderId="6" xfId="0" applyNumberFormat="1" applyFont="1" applyBorder="1" applyAlignment="1">
      <alignment vertical="center"/>
    </xf>
    <xf numFmtId="177" fontId="10" fillId="0" borderId="6" xfId="23" applyNumberFormat="1" applyFont="1" applyBorder="1" applyAlignment="1">
      <alignment horizontal="right" vertical="center"/>
      <protection/>
    </xf>
    <xf numFmtId="41" fontId="13" fillId="0" borderId="0" xfId="0" applyNumberFormat="1" applyFont="1" applyAlignment="1">
      <alignment vertical="center"/>
    </xf>
    <xf numFmtId="177" fontId="33" fillId="0" borderId="0" xfId="0" applyNumberFormat="1" applyFont="1" applyAlignment="1">
      <alignment horizontal="center" vertical="center"/>
    </xf>
    <xf numFmtId="182" fontId="33" fillId="0" borderId="0" xfId="0" applyNumberFormat="1" applyFont="1" applyAlignment="1">
      <alignment horizontal="center" vertical="center"/>
    </xf>
    <xf numFmtId="177" fontId="33" fillId="0" borderId="6" xfId="0" applyNumberFormat="1" applyFont="1" applyBorder="1" applyAlignment="1">
      <alignment horizontal="center" vertical="center"/>
    </xf>
    <xf numFmtId="182" fontId="33" fillId="0" borderId="6" xfId="0" applyNumberFormat="1" applyFont="1" applyBorder="1" applyAlignment="1">
      <alignment horizontal="center" vertical="center"/>
    </xf>
    <xf numFmtId="0" fontId="5" fillId="0" borderId="6" xfId="16" applyFont="1" applyBorder="1" applyAlignment="1">
      <alignment horizontal="right"/>
      <protection/>
    </xf>
    <xf numFmtId="0" fontId="5" fillId="0" borderId="6" xfId="16" applyFont="1" applyBorder="1" applyAlignment="1">
      <alignment/>
      <protection/>
    </xf>
    <xf numFmtId="0" fontId="4" fillId="0" borderId="0" xfId="26" applyFont="1" applyAlignment="1">
      <alignment vertical="center"/>
      <protection/>
    </xf>
    <xf numFmtId="0" fontId="4" fillId="0" borderId="0" xfId="0" applyFont="1" applyAlignment="1">
      <alignment/>
    </xf>
    <xf numFmtId="0" fontId="6" fillId="0" borderId="0" xfId="23" applyFont="1" applyBorder="1" applyAlignment="1">
      <alignment/>
      <protection/>
    </xf>
    <xf numFmtId="184" fontId="6" fillId="0" borderId="12" xfId="28" applyNumberFormat="1" applyFont="1" applyBorder="1" applyAlignment="1">
      <alignment/>
    </xf>
    <xf numFmtId="184" fontId="6" fillId="0" borderId="0" xfId="28" applyNumberFormat="1" applyFont="1" applyAlignment="1">
      <alignment/>
    </xf>
    <xf numFmtId="184" fontId="6" fillId="0" borderId="0" xfId="28" applyNumberFormat="1" applyFont="1" applyBorder="1" applyAlignment="1">
      <alignment/>
    </xf>
    <xf numFmtId="184" fontId="6" fillId="0" borderId="0" xfId="28" applyNumberFormat="1" applyFont="1" applyFill="1" applyBorder="1" applyAlignment="1">
      <alignment/>
    </xf>
    <xf numFmtId="184" fontId="6" fillId="0" borderId="6" xfId="28" applyNumberFormat="1" applyFont="1" applyBorder="1" applyAlignment="1">
      <alignment/>
    </xf>
    <xf numFmtId="184" fontId="6" fillId="0" borderId="6" xfId="28" applyNumberFormat="1" applyFont="1" applyFill="1" applyBorder="1" applyAlignment="1">
      <alignment/>
    </xf>
    <xf numFmtId="0" fontId="4" fillId="0" borderId="0" xfId="0" applyFont="1" applyAlignment="1">
      <alignment horizontal="center"/>
    </xf>
    <xf numFmtId="0" fontId="9" fillId="0" borderId="6" xfId="23" applyFont="1" applyBorder="1" applyAlignment="1">
      <alignment/>
      <protection/>
    </xf>
    <xf numFmtId="0" fontId="11" fillId="0" borderId="1" xfId="0" applyFont="1" applyBorder="1" applyAlignment="1">
      <alignment horizontal="center"/>
    </xf>
    <xf numFmtId="0" fontId="11" fillId="0" borderId="2" xfId="0" applyFont="1" applyBorder="1" applyAlignment="1">
      <alignment horizontal="center"/>
    </xf>
    <xf numFmtId="0" fontId="11" fillId="0" borderId="2" xfId="0" applyFont="1" applyBorder="1" applyAlignment="1">
      <alignment horizontal="center" wrapText="1"/>
    </xf>
    <xf numFmtId="41" fontId="9" fillId="0" borderId="0" xfId="26" applyNumberFormat="1" applyFont="1" applyFill="1" applyBorder="1" applyAlignment="1">
      <alignment horizontal="center" vertical="center"/>
      <protection/>
    </xf>
    <xf numFmtId="41" fontId="9" fillId="0" borderId="11" xfId="16" applyNumberFormat="1" applyFont="1" applyBorder="1" applyAlignment="1">
      <alignment horizontal="center" vertical="center"/>
      <protection/>
    </xf>
    <xf numFmtId="0" fontId="6" fillId="0" borderId="0" xfId="16" applyFont="1" applyBorder="1" applyAlignment="1">
      <alignment vertical="center"/>
      <protection/>
    </xf>
    <xf numFmtId="0" fontId="11" fillId="0" borderId="3" xfId="21" applyFont="1" applyBorder="1" applyAlignment="1">
      <alignment horizontal="center" vertical="center"/>
      <protection/>
    </xf>
    <xf numFmtId="0" fontId="17" fillId="0" borderId="3" xfId="23" applyFont="1" applyBorder="1" applyAlignment="1">
      <alignment horizontal="center" vertical="center"/>
      <protection/>
    </xf>
    <xf numFmtId="0" fontId="11" fillId="0" borderId="3" xfId="0" applyFont="1" applyBorder="1" applyAlignment="1">
      <alignment horizontal="center"/>
    </xf>
    <xf numFmtId="177" fontId="16" fillId="0" borderId="0" xfId="26" applyNumberFormat="1" applyFont="1" applyBorder="1" applyAlignment="1">
      <alignment horizontal="right" vertical="center"/>
      <protection/>
    </xf>
    <xf numFmtId="41" fontId="9" fillId="0" borderId="12" xfId="16" applyNumberFormat="1" applyFont="1" applyBorder="1" applyAlignment="1">
      <alignment vertical="center"/>
      <protection/>
    </xf>
    <xf numFmtId="41" fontId="9" fillId="0" borderId="0" xfId="16" applyNumberFormat="1" applyFont="1" applyBorder="1" applyAlignment="1">
      <alignment vertical="center"/>
      <protection/>
    </xf>
    <xf numFmtId="181" fontId="9" fillId="0" borderId="0" xfId="16" applyNumberFormat="1" applyFont="1" applyBorder="1" applyAlignment="1">
      <alignment horizontal="right" vertical="center"/>
      <protection/>
    </xf>
    <xf numFmtId="188" fontId="9" fillId="0" borderId="0" xfId="16" applyNumberFormat="1" applyFont="1" applyBorder="1" applyAlignment="1">
      <alignment vertical="center"/>
      <protection/>
    </xf>
    <xf numFmtId="186" fontId="9" fillId="0" borderId="0" xfId="16" applyNumberFormat="1" applyFont="1" applyBorder="1" applyAlignment="1">
      <alignment vertical="center"/>
      <protection/>
    </xf>
    <xf numFmtId="186" fontId="9" fillId="0" borderId="0" xfId="0" applyNumberFormat="1" applyFont="1" applyBorder="1" applyAlignment="1">
      <alignment horizontal="right" vertical="center"/>
    </xf>
    <xf numFmtId="41" fontId="9" fillId="0" borderId="0" xfId="16" applyNumberFormat="1" applyFont="1" applyBorder="1" applyAlignment="1">
      <alignment horizontal="right" vertical="center"/>
      <protection/>
    </xf>
    <xf numFmtId="188" fontId="9" fillId="0" borderId="6" xfId="16" applyNumberFormat="1" applyFont="1" applyBorder="1" applyAlignment="1">
      <alignment horizontal="center" vertical="center"/>
      <protection/>
    </xf>
    <xf numFmtId="177" fontId="6" fillId="0" borderId="0" xfId="28" applyNumberFormat="1" applyFont="1" applyBorder="1" applyAlignment="1">
      <alignment/>
    </xf>
    <xf numFmtId="177" fontId="6" fillId="0" borderId="6" xfId="28" applyNumberFormat="1" applyFont="1" applyBorder="1" applyAlignment="1">
      <alignment/>
    </xf>
    <xf numFmtId="187" fontId="5" fillId="0" borderId="16" xfId="0" applyNumberFormat="1" applyFont="1" applyBorder="1" applyAlignment="1">
      <alignment vertical="center" wrapText="1"/>
    </xf>
    <xf numFmtId="187" fontId="5" fillId="0" borderId="17" xfId="0" applyNumberFormat="1" applyFont="1" applyBorder="1" applyAlignment="1">
      <alignment vertical="center" wrapText="1"/>
    </xf>
    <xf numFmtId="187" fontId="5" fillId="0" borderId="18" xfId="0" applyNumberFormat="1" applyFont="1" applyBorder="1" applyAlignment="1">
      <alignment vertical="center" wrapText="1"/>
    </xf>
    <xf numFmtId="0" fontId="5" fillId="0" borderId="3" xfId="0" applyFont="1" applyBorder="1" applyAlignment="1">
      <alignment vertical="center" wrapText="1"/>
    </xf>
    <xf numFmtId="0" fontId="5" fillId="0" borderId="9" xfId="0" applyFont="1" applyBorder="1" applyAlignment="1">
      <alignment vertical="center" wrapText="1"/>
    </xf>
    <xf numFmtId="0" fontId="5" fillId="0" borderId="1" xfId="0" applyFont="1" applyBorder="1" applyAlignment="1">
      <alignment vertical="center" wrapText="1"/>
    </xf>
    <xf numFmtId="0" fontId="5" fillId="0" borderId="0" xfId="0" applyFont="1" applyAlignment="1">
      <alignment/>
    </xf>
    <xf numFmtId="0" fontId="5" fillId="0" borderId="19" xfId="0" applyFont="1" applyBorder="1" applyAlignment="1">
      <alignment horizontal="center"/>
    </xf>
    <xf numFmtId="0" fontId="5" fillId="0" borderId="20" xfId="0" applyFont="1" applyBorder="1" applyAlignment="1">
      <alignment horizontal="center"/>
    </xf>
    <xf numFmtId="0" fontId="30" fillId="0" borderId="0" xfId="0" applyFont="1" applyAlignment="1">
      <alignment/>
    </xf>
    <xf numFmtId="0" fontId="30" fillId="0" borderId="0" xfId="0" applyFont="1" applyAlignment="1">
      <alignment horizontal="right"/>
    </xf>
    <xf numFmtId="0" fontId="31" fillId="0" borderId="0" xfId="24" applyFont="1" applyAlignment="1">
      <alignment/>
      <protection/>
    </xf>
    <xf numFmtId="0" fontId="37" fillId="0" borderId="0" xfId="0" applyFont="1" applyAlignment="1">
      <alignment/>
    </xf>
    <xf numFmtId="0" fontId="6" fillId="0" borderId="0" xfId="0" applyFont="1" applyAlignment="1">
      <alignment horizontal="right"/>
    </xf>
    <xf numFmtId="0" fontId="5" fillId="0" borderId="13" xfId="24" applyFont="1" applyBorder="1" applyAlignment="1">
      <alignment horizontal="center"/>
      <protection/>
    </xf>
    <xf numFmtId="0" fontId="5" fillId="0" borderId="14" xfId="24" applyFont="1" applyBorder="1" applyAlignment="1">
      <alignment horizontal="center" vertical="center"/>
      <protection/>
    </xf>
    <xf numFmtId="0" fontId="5" fillId="0" borderId="15" xfId="24" applyFont="1" applyBorder="1" applyAlignment="1">
      <alignment vertical="center"/>
      <protection/>
    </xf>
    <xf numFmtId="0" fontId="5" fillId="0" borderId="15" xfId="24" applyFont="1" applyBorder="1" applyAlignment="1">
      <alignment horizontal="center"/>
      <protection/>
    </xf>
    <xf numFmtId="0" fontId="5" fillId="0" borderId="15" xfId="24" applyFont="1" applyBorder="1" applyAlignment="1" quotePrefix="1">
      <alignment horizontal="center"/>
      <protection/>
    </xf>
    <xf numFmtId="30" fontId="5" fillId="0" borderId="15" xfId="24" applyNumberFormat="1" applyFont="1" applyBorder="1" applyAlignment="1" quotePrefix="1">
      <alignment horizontal="left"/>
      <protection/>
    </xf>
    <xf numFmtId="184" fontId="5" fillId="0" borderId="15" xfId="28" applyNumberFormat="1" applyFont="1" applyBorder="1" applyAlignment="1">
      <alignment horizontal="center"/>
    </xf>
    <xf numFmtId="30" fontId="5" fillId="0" borderId="15" xfId="24" applyNumberFormat="1" applyFont="1" applyBorder="1" applyAlignment="1">
      <alignment horizontal="center"/>
      <protection/>
    </xf>
    <xf numFmtId="30" fontId="5" fillId="0" borderId="2" xfId="24" applyNumberFormat="1" applyFont="1" applyBorder="1" applyAlignment="1">
      <alignment horizontal="left"/>
      <protection/>
    </xf>
    <xf numFmtId="30" fontId="5" fillId="0" borderId="2" xfId="24" applyNumberFormat="1" applyFont="1" applyBorder="1" applyAlignment="1">
      <alignment horizontal="center"/>
      <protection/>
    </xf>
    <xf numFmtId="184" fontId="5" fillId="0" borderId="2" xfId="24" applyNumberFormat="1" applyFont="1" applyBorder="1" applyAlignment="1">
      <alignment horizontal="center"/>
      <protection/>
    </xf>
    <xf numFmtId="3" fontId="5" fillId="0" borderId="2" xfId="24" applyNumberFormat="1" applyFont="1" applyBorder="1" applyAlignment="1">
      <alignment horizontal="left" indent="1"/>
      <protection/>
    </xf>
    <xf numFmtId="184" fontId="5" fillId="0" borderId="2" xfId="28" applyNumberFormat="1" applyFont="1" applyBorder="1" applyAlignment="1">
      <alignment horizontal="center"/>
    </xf>
    <xf numFmtId="184" fontId="5" fillId="0" borderId="2" xfId="28" applyNumberFormat="1" applyFont="1" applyFill="1" applyBorder="1" applyAlignment="1">
      <alignment horizontal="center"/>
    </xf>
    <xf numFmtId="9" fontId="5" fillId="0" borderId="2" xfId="31" applyFont="1" applyBorder="1" applyAlignment="1">
      <alignment horizontal="center"/>
    </xf>
    <xf numFmtId="0" fontId="5" fillId="0" borderId="2" xfId="24" applyFont="1" applyBorder="1">
      <alignment/>
      <protection/>
    </xf>
    <xf numFmtId="184" fontId="5" fillId="0" borderId="2" xfId="28" applyNumberFormat="1" applyFont="1" applyFill="1" applyBorder="1" applyAlignment="1">
      <alignment/>
    </xf>
    <xf numFmtId="0" fontId="5" fillId="0" borderId="2" xfId="0" applyFont="1" applyBorder="1" applyAlignment="1">
      <alignment/>
    </xf>
    <xf numFmtId="30" fontId="5" fillId="0" borderId="2" xfId="0" applyNumberFormat="1" applyFont="1" applyBorder="1" applyAlignment="1">
      <alignment horizontal="center"/>
    </xf>
    <xf numFmtId="184" fontId="5" fillId="0" borderId="2" xfId="0" applyNumberFormat="1" applyFont="1" applyBorder="1" applyAlignment="1">
      <alignment/>
    </xf>
    <xf numFmtId="184" fontId="5" fillId="0" borderId="2" xfId="24" applyNumberFormat="1" applyFont="1" applyBorder="1">
      <alignment/>
      <protection/>
    </xf>
    <xf numFmtId="0" fontId="5" fillId="0" borderId="0" xfId="24" applyFont="1">
      <alignment/>
      <protection/>
    </xf>
    <xf numFmtId="0" fontId="6" fillId="0" borderId="0" xfId="0" applyFont="1" applyAlignment="1">
      <alignment/>
    </xf>
    <xf numFmtId="0" fontId="11" fillId="0" borderId="0" xfId="0" applyFont="1" applyAlignment="1">
      <alignment/>
    </xf>
    <xf numFmtId="0" fontId="4" fillId="0" borderId="0" xfId="0" applyFont="1" applyAlignment="1">
      <alignment horizontal="left"/>
    </xf>
    <xf numFmtId="0" fontId="31" fillId="0" borderId="0" xfId="0" applyFont="1" applyAlignment="1">
      <alignment/>
    </xf>
    <xf numFmtId="0" fontId="5" fillId="0" borderId="0" xfId="0" applyFont="1" applyAlignment="1" quotePrefix="1">
      <alignment horizontal="left"/>
    </xf>
    <xf numFmtId="0" fontId="5" fillId="0" borderId="10" xfId="0" applyFont="1" applyBorder="1" applyAlignment="1">
      <alignment/>
    </xf>
    <xf numFmtId="0" fontId="5" fillId="0" borderId="19" xfId="0" applyFont="1" applyBorder="1" applyAlignment="1">
      <alignment/>
    </xf>
    <xf numFmtId="0" fontId="5" fillId="0" borderId="21" xfId="0" applyFont="1" applyBorder="1" applyAlignment="1">
      <alignment horizontal="center"/>
    </xf>
    <xf numFmtId="0" fontId="5" fillId="0" borderId="15" xfId="0" applyFont="1" applyBorder="1" applyAlignment="1">
      <alignment/>
    </xf>
    <xf numFmtId="0" fontId="5" fillId="0" borderId="0" xfId="0" applyFont="1" applyFill="1" applyBorder="1" applyAlignment="1">
      <alignment/>
    </xf>
    <xf numFmtId="0" fontId="5" fillId="0" borderId="14" xfId="0" applyFont="1" applyBorder="1" applyAlignment="1">
      <alignment/>
    </xf>
    <xf numFmtId="0" fontId="5" fillId="0" borderId="13" xfId="0" applyFont="1" applyBorder="1" applyAlignment="1">
      <alignment/>
    </xf>
    <xf numFmtId="187" fontId="5" fillId="0" borderId="11" xfId="0" applyNumberFormat="1" applyFont="1" applyBorder="1" applyAlignment="1">
      <alignment/>
    </xf>
    <xf numFmtId="187" fontId="5" fillId="0" borderId="5" xfId="0" applyNumberFormat="1" applyFont="1" applyBorder="1" applyAlignment="1">
      <alignment/>
    </xf>
    <xf numFmtId="0" fontId="6" fillId="0" borderId="0" xfId="0" applyFont="1" applyAlignment="1">
      <alignment vertical="top"/>
    </xf>
    <xf numFmtId="177" fontId="6" fillId="0" borderId="0" xfId="28" applyNumberFormat="1" applyFont="1" applyAlignment="1">
      <alignment/>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182" fontId="5" fillId="0" borderId="23" xfId="0" applyNumberFormat="1" applyFont="1" applyBorder="1" applyAlignment="1">
      <alignment/>
    </xf>
    <xf numFmtId="0" fontId="5" fillId="0" borderId="2" xfId="0" applyFont="1" applyBorder="1" applyAlignment="1">
      <alignment horizontal="center" vertical="center"/>
    </xf>
    <xf numFmtId="182" fontId="5" fillId="0" borderId="2" xfId="0" applyNumberFormat="1" applyFont="1" applyBorder="1" applyAlignment="1">
      <alignment/>
    </xf>
    <xf numFmtId="0" fontId="5" fillId="0" borderId="0" xfId="0" applyFont="1" applyBorder="1" applyAlignment="1">
      <alignment horizontal="center" vertical="center"/>
    </xf>
    <xf numFmtId="182" fontId="5" fillId="0" borderId="0" xfId="0" applyNumberFormat="1"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xf>
    <xf numFmtId="0" fontId="5" fillId="0" borderId="1" xfId="0" applyFont="1" applyBorder="1" applyAlignment="1">
      <alignment/>
    </xf>
    <xf numFmtId="0" fontId="31" fillId="0" borderId="0" xfId="0" applyFont="1" applyAlignment="1">
      <alignment horizontal="left"/>
    </xf>
    <xf numFmtId="177" fontId="16" fillId="0" borderId="6" xfId="26" applyNumberFormat="1" applyFont="1" applyBorder="1" applyAlignment="1">
      <alignment horizontal="right" vertical="center"/>
      <protection/>
    </xf>
    <xf numFmtId="43" fontId="16" fillId="0" borderId="6" xfId="26" applyNumberFormat="1" applyFont="1" applyBorder="1" applyAlignment="1">
      <alignment horizontal="center" vertical="center"/>
      <protection/>
    </xf>
    <xf numFmtId="41" fontId="10" fillId="0" borderId="11" xfId="26" applyNumberFormat="1" applyFont="1" applyBorder="1" applyAlignment="1">
      <alignment horizontal="center" vertical="center"/>
      <protection/>
    </xf>
    <xf numFmtId="43" fontId="16" fillId="0" borderId="0" xfId="26" applyNumberFormat="1" applyFont="1" applyBorder="1" applyAlignment="1">
      <alignment horizontal="center" vertical="center"/>
      <protection/>
    </xf>
    <xf numFmtId="177" fontId="16" fillId="0" borderId="12" xfId="26" applyNumberFormat="1" applyFont="1" applyBorder="1" applyAlignment="1">
      <alignment horizontal="right" vertical="center"/>
      <protection/>
    </xf>
    <xf numFmtId="0" fontId="11" fillId="0" borderId="6" xfId="26" applyFont="1" applyBorder="1" applyAlignment="1">
      <alignment horizontal="center" vertical="center"/>
      <protection/>
    </xf>
    <xf numFmtId="41" fontId="5" fillId="0" borderId="11" xfId="15" applyNumberFormat="1" applyFont="1" applyBorder="1" applyAlignment="1">
      <alignment horizontal="center" vertical="center"/>
      <protection/>
    </xf>
    <xf numFmtId="177" fontId="13" fillId="0" borderId="6" xfId="21" applyNumberFormat="1" applyFont="1" applyBorder="1" applyAlignment="1">
      <alignment vertical="center"/>
      <protection/>
    </xf>
    <xf numFmtId="43" fontId="9" fillId="0" borderId="0" xfId="16" applyNumberFormat="1" applyFont="1" applyBorder="1" applyAlignment="1">
      <alignment horizontal="center" vertical="center"/>
      <protection/>
    </xf>
    <xf numFmtId="176" fontId="9" fillId="0" borderId="0" xfId="0" applyNumberFormat="1" applyFont="1" applyBorder="1" applyAlignment="1">
      <alignment horizontal="centerContinuous"/>
    </xf>
    <xf numFmtId="176" fontId="30" fillId="0" borderId="0" xfId="0" applyNumberFormat="1" applyFont="1" applyBorder="1" applyAlignment="1">
      <alignment vertical="center"/>
    </xf>
    <xf numFmtId="0" fontId="0" fillId="0" borderId="0" xfId="0" applyFont="1" applyAlignment="1">
      <alignment/>
    </xf>
    <xf numFmtId="0" fontId="38" fillId="0" borderId="0" xfId="0" applyFont="1" applyAlignment="1">
      <alignment/>
    </xf>
    <xf numFmtId="0" fontId="39" fillId="0" borderId="0" xfId="0" applyFont="1" applyAlignment="1">
      <alignment/>
    </xf>
    <xf numFmtId="0" fontId="5" fillId="0" borderId="6" xfId="17" applyNumberFormat="1" applyFont="1" applyBorder="1" applyAlignment="1">
      <alignment horizontal="center"/>
      <protection/>
    </xf>
    <xf numFmtId="179" fontId="5" fillId="0" borderId="6" xfId="17" applyNumberFormat="1" applyFont="1" applyBorder="1" applyAlignment="1">
      <alignment horizontal="right"/>
      <protection/>
    </xf>
    <xf numFmtId="179" fontId="5" fillId="0" borderId="2" xfId="17" applyNumberFormat="1" applyFont="1" applyBorder="1" applyAlignment="1">
      <alignment horizontal="center" vertical="center"/>
      <protection/>
    </xf>
    <xf numFmtId="0" fontId="5" fillId="0" borderId="2" xfId="0" applyFont="1" applyBorder="1" applyAlignment="1">
      <alignment horizontal="center" vertical="center" textRotation="255" wrapText="1"/>
    </xf>
    <xf numFmtId="0" fontId="5" fillId="0" borderId="2" xfId="0" applyFont="1" applyBorder="1" applyAlignment="1">
      <alignment horizontal="left" vertical="center" wrapText="1"/>
    </xf>
    <xf numFmtId="0" fontId="36" fillId="0" borderId="0" xfId="0" applyFont="1" applyAlignment="1">
      <alignment/>
    </xf>
    <xf numFmtId="179" fontId="6" fillId="0" borderId="0" xfId="0" applyNumberFormat="1" applyFont="1" applyAlignment="1">
      <alignment/>
    </xf>
    <xf numFmtId="179" fontId="5" fillId="0" borderId="0" xfId="0" applyNumberFormat="1" applyFont="1" applyAlignment="1">
      <alignment/>
    </xf>
    <xf numFmtId="0" fontId="4" fillId="0" borderId="0" xfId="27" applyFont="1" applyAlignment="1">
      <alignment vertical="center"/>
      <protection/>
    </xf>
    <xf numFmtId="0" fontId="5" fillId="0" borderId="0" xfId="16" applyFont="1">
      <alignment/>
      <protection/>
    </xf>
    <xf numFmtId="0" fontId="5" fillId="0" borderId="0" xfId="16" applyFont="1" applyBorder="1">
      <alignment/>
      <protection/>
    </xf>
    <xf numFmtId="0" fontId="31" fillId="0" borderId="2" xfId="16" applyFont="1" applyFill="1" applyBorder="1" applyAlignment="1">
      <alignment horizontal="center" vertical="center"/>
      <protection/>
    </xf>
    <xf numFmtId="0" fontId="31" fillId="0" borderId="2" xfId="16" applyFont="1" applyFill="1" applyBorder="1" applyAlignment="1">
      <alignment horizontal="center" vertical="center" wrapText="1"/>
      <protection/>
    </xf>
    <xf numFmtId="0" fontId="31" fillId="0" borderId="2" xfId="27" applyFont="1" applyFill="1" applyBorder="1" applyAlignment="1">
      <alignment horizontal="center" vertical="center" wrapText="1"/>
      <protection/>
    </xf>
    <xf numFmtId="0" fontId="31" fillId="0" borderId="2" xfId="27" applyFont="1" applyFill="1" applyBorder="1" applyAlignment="1">
      <alignment horizontal="center" vertical="center"/>
      <protection/>
    </xf>
    <xf numFmtId="3" fontId="31" fillId="0" borderId="2" xfId="0" applyNumberFormat="1" applyFont="1" applyFill="1" applyBorder="1" applyAlignment="1">
      <alignment horizontal="right" vertical="center"/>
    </xf>
    <xf numFmtId="183" fontId="5" fillId="0" borderId="0" xfId="16" applyNumberFormat="1" applyFont="1" applyBorder="1" applyAlignment="1">
      <alignment horizontal="center" vertical="center"/>
      <protection/>
    </xf>
    <xf numFmtId="0" fontId="21" fillId="0" borderId="0" xfId="16" applyFont="1">
      <alignment/>
      <protection/>
    </xf>
    <xf numFmtId="182" fontId="31" fillId="0" borderId="2" xfId="0" applyNumberFormat="1" applyFont="1" applyFill="1" applyBorder="1" applyAlignment="1" quotePrefix="1">
      <alignment horizontal="center" vertical="center"/>
    </xf>
    <xf numFmtId="0" fontId="6" fillId="0" borderId="0" xfId="16" applyFont="1">
      <alignment/>
      <protection/>
    </xf>
    <xf numFmtId="0" fontId="35" fillId="0" borderId="0" xfId="0" applyFont="1" applyAlignment="1">
      <alignment/>
    </xf>
    <xf numFmtId="0" fontId="40" fillId="0" borderId="0" xfId="0" applyFont="1" applyAlignment="1">
      <alignment/>
    </xf>
    <xf numFmtId="0" fontId="40" fillId="0" borderId="0" xfId="0" applyFont="1" applyAlignment="1">
      <alignment horizontal="left"/>
    </xf>
    <xf numFmtId="0" fontId="31" fillId="0" borderId="13" xfId="16" applyFont="1" applyFill="1" applyBorder="1" applyAlignment="1">
      <alignment horizontal="center" vertical="center" wrapText="1"/>
      <protection/>
    </xf>
    <xf numFmtId="0" fontId="31" fillId="0" borderId="3" xfId="27" applyFont="1" applyFill="1" applyBorder="1" applyAlignment="1">
      <alignment horizontal="center" vertical="center" wrapText="1"/>
      <protection/>
    </xf>
    <xf numFmtId="4" fontId="31" fillId="0" borderId="2" xfId="0" applyNumberFormat="1" applyFont="1" applyFill="1" applyBorder="1" applyAlignment="1">
      <alignment horizontal="right" vertical="center"/>
    </xf>
    <xf numFmtId="40" fontId="31" fillId="0" borderId="2" xfId="0" applyNumberFormat="1" applyFont="1" applyFill="1" applyBorder="1" applyAlignment="1">
      <alignment horizontal="right" vertical="center"/>
    </xf>
    <xf numFmtId="191" fontId="31" fillId="0" borderId="2" xfId="0" applyNumberFormat="1" applyFont="1" applyFill="1" applyBorder="1" applyAlignment="1">
      <alignment horizontal="right" vertical="center" wrapText="1"/>
    </xf>
    <xf numFmtId="38" fontId="31" fillId="0" borderId="2" xfId="0" applyNumberFormat="1" applyFont="1" applyFill="1" applyBorder="1" applyAlignment="1">
      <alignment horizontal="right" vertical="center"/>
    </xf>
    <xf numFmtId="191" fontId="31" fillId="0" borderId="2" xfId="0" applyNumberFormat="1" applyFont="1" applyFill="1" applyBorder="1" applyAlignment="1">
      <alignment horizontal="center" vertical="center"/>
    </xf>
    <xf numFmtId="3" fontId="41" fillId="0" borderId="2" xfId="0" applyNumberFormat="1" applyFont="1" applyFill="1" applyBorder="1" applyAlignment="1">
      <alignment horizontal="right" vertical="center"/>
    </xf>
    <xf numFmtId="4" fontId="41" fillId="0" borderId="2" xfId="0" applyNumberFormat="1" applyFont="1" applyFill="1" applyBorder="1" applyAlignment="1">
      <alignment horizontal="right" vertical="center"/>
    </xf>
    <xf numFmtId="3" fontId="31" fillId="0" borderId="15" xfId="16" applyNumberFormat="1" applyFont="1" applyFill="1" applyBorder="1" applyAlignment="1">
      <alignment vertical="center"/>
      <protection/>
    </xf>
    <xf numFmtId="4" fontId="31" fillId="0" borderId="15" xfId="16" applyNumberFormat="1" applyFont="1" applyFill="1" applyBorder="1" applyAlignment="1">
      <alignment vertical="center"/>
      <protection/>
    </xf>
    <xf numFmtId="40" fontId="31" fillId="0" borderId="15" xfId="16" applyNumberFormat="1" applyFont="1" applyFill="1" applyBorder="1" applyAlignment="1">
      <alignment vertical="center"/>
      <protection/>
    </xf>
    <xf numFmtId="38" fontId="31" fillId="0" borderId="15" xfId="16" applyNumberFormat="1" applyFont="1" applyFill="1" applyBorder="1" applyAlignment="1">
      <alignment vertical="center"/>
      <protection/>
    </xf>
    <xf numFmtId="191" fontId="31" fillId="0" borderId="15" xfId="0" applyNumberFormat="1" applyFont="1" applyFill="1" applyBorder="1" applyAlignment="1" quotePrefix="1">
      <alignment horizontal="center" vertical="center"/>
    </xf>
    <xf numFmtId="176" fontId="32" fillId="0" borderId="0" xfId="0" applyNumberFormat="1" applyFont="1" applyBorder="1" applyAlignment="1">
      <alignment/>
    </xf>
    <xf numFmtId="176" fontId="9" fillId="0" borderId="0" xfId="0" applyNumberFormat="1" applyFont="1" applyAlignment="1">
      <alignment horizontal="centerContinuous"/>
    </xf>
    <xf numFmtId="0" fontId="9" fillId="0" borderId="0" xfId="0" applyFont="1" applyAlignment="1">
      <alignment/>
    </xf>
    <xf numFmtId="176" fontId="42" fillId="0" borderId="0" xfId="0" applyNumberFormat="1" applyFont="1" applyBorder="1" applyAlignment="1">
      <alignment horizontal="right" vertical="center"/>
    </xf>
    <xf numFmtId="176" fontId="42" fillId="0" borderId="0" xfId="0" applyNumberFormat="1" applyFont="1" applyAlignment="1">
      <alignment horizontal="right" vertical="center"/>
    </xf>
    <xf numFmtId="176" fontId="42" fillId="0" borderId="0" xfId="0" applyNumberFormat="1" applyFont="1" applyBorder="1" applyAlignment="1">
      <alignment horizontal="center" vertical="center"/>
    </xf>
    <xf numFmtId="176" fontId="42" fillId="0" borderId="0" xfId="0" applyNumberFormat="1" applyFont="1" applyAlignment="1">
      <alignment horizontal="center" vertical="center"/>
    </xf>
    <xf numFmtId="179" fontId="42" fillId="0" borderId="0" xfId="0" applyNumberFormat="1" applyFont="1" applyBorder="1" applyAlignment="1">
      <alignment horizontal="center" vertical="center"/>
    </xf>
    <xf numFmtId="176" fontId="42" fillId="0" borderId="9" xfId="0" applyNumberFormat="1" applyFont="1" applyBorder="1" applyAlignment="1">
      <alignment horizontal="center" vertical="center"/>
    </xf>
    <xf numFmtId="176" fontId="30" fillId="0" borderId="0" xfId="0" applyNumberFormat="1" applyFont="1" applyAlignment="1">
      <alignment horizontal="centerContinuous"/>
    </xf>
    <xf numFmtId="176" fontId="30" fillId="0" borderId="0" xfId="0" applyNumberFormat="1" applyFont="1" applyAlignment="1">
      <alignment horizontal="center"/>
    </xf>
    <xf numFmtId="177" fontId="10" fillId="0" borderId="0" xfId="21" applyNumberFormat="1" applyFont="1" applyBorder="1" applyAlignment="1">
      <alignment horizontal="right" vertical="center"/>
      <protection/>
    </xf>
    <xf numFmtId="179" fontId="5" fillId="0" borderId="6" xfId="17" applyNumberFormat="1" applyFont="1" applyBorder="1" applyAlignment="1">
      <alignment horizontal="left"/>
      <protection/>
    </xf>
    <xf numFmtId="3" fontId="31" fillId="0" borderId="2" xfId="0" applyNumberFormat="1" applyFont="1" applyFill="1" applyBorder="1" applyAlignment="1">
      <alignment horizontal="center" vertical="center"/>
    </xf>
    <xf numFmtId="182" fontId="31" fillId="0" borderId="2" xfId="0" applyNumberFormat="1" applyFont="1" applyFill="1" applyBorder="1" applyAlignment="1">
      <alignment horizontal="center" vertical="center"/>
    </xf>
    <xf numFmtId="3" fontId="31" fillId="0" borderId="2" xfId="0" applyNumberFormat="1" applyFont="1" applyFill="1" applyBorder="1" applyAlignment="1">
      <alignment horizontal="center" vertical="center" wrapText="1"/>
    </xf>
    <xf numFmtId="3" fontId="31" fillId="0" borderId="2" xfId="16" applyNumberFormat="1" applyFont="1" applyFill="1" applyBorder="1" applyAlignment="1">
      <alignment horizontal="center" vertical="center"/>
      <protection/>
    </xf>
    <xf numFmtId="0" fontId="5" fillId="0" borderId="10" xfId="0" applyFont="1" applyBorder="1" applyAlignment="1">
      <alignment vertical="center" wrapText="1"/>
    </xf>
    <xf numFmtId="0" fontId="5" fillId="0" borderId="8" xfId="0" applyFont="1" applyBorder="1" applyAlignment="1">
      <alignment vertical="center" wrapText="1"/>
    </xf>
    <xf numFmtId="0" fontId="5" fillId="0" borderId="7" xfId="0" applyFont="1" applyBorder="1" applyAlignment="1">
      <alignment vertical="center" wrapText="1"/>
    </xf>
    <xf numFmtId="176" fontId="45" fillId="0" borderId="0" xfId="0" applyNumberFormat="1" applyFont="1" applyBorder="1" applyAlignment="1">
      <alignment vertical="center"/>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28" xfId="0" applyFont="1" applyBorder="1" applyAlignment="1">
      <alignment horizontal="center" vertical="center"/>
    </xf>
    <xf numFmtId="0" fontId="30" fillId="0" borderId="29" xfId="0" applyFont="1" applyBorder="1" applyAlignment="1">
      <alignment horizontal="center" vertical="center" wrapText="1"/>
    </xf>
    <xf numFmtId="0" fontId="46" fillId="0" borderId="30" xfId="0" applyFont="1" applyBorder="1" applyAlignment="1">
      <alignment horizontal="center" vertical="center"/>
    </xf>
    <xf numFmtId="0" fontId="46" fillId="0" borderId="31" xfId="0" applyFont="1" applyBorder="1" applyAlignment="1">
      <alignment horizontal="center" vertical="center"/>
    </xf>
    <xf numFmtId="0" fontId="4" fillId="0" borderId="32" xfId="0" applyFont="1" applyBorder="1" applyAlignment="1">
      <alignment horizontal="center" vertical="center"/>
    </xf>
    <xf numFmtId="0" fontId="30" fillId="0" borderId="33" xfId="0" applyFont="1" applyBorder="1" applyAlignment="1">
      <alignment horizontal="center" vertical="center" wrapText="1"/>
    </xf>
    <xf numFmtId="0" fontId="43" fillId="0" borderId="34" xfId="0" applyFont="1" applyBorder="1" applyAlignment="1">
      <alignment horizontal="center" vertical="center"/>
    </xf>
    <xf numFmtId="0" fontId="43" fillId="0" borderId="35" xfId="0" applyFont="1" applyBorder="1" applyAlignment="1">
      <alignment horizontal="center" vertical="center"/>
    </xf>
    <xf numFmtId="185" fontId="43" fillId="0" borderId="36" xfId="0" applyNumberFormat="1" applyFont="1" applyBorder="1" applyAlignment="1">
      <alignment horizontal="right" vertical="center"/>
    </xf>
    <xf numFmtId="185" fontId="43" fillId="0" borderId="37" xfId="0" applyNumberFormat="1" applyFont="1" applyBorder="1" applyAlignment="1">
      <alignment horizontal="center" vertical="center"/>
    </xf>
    <xf numFmtId="185" fontId="43" fillId="0" borderId="38" xfId="0" applyNumberFormat="1" applyFont="1" applyBorder="1" applyAlignment="1">
      <alignment horizontal="left" vertical="center"/>
    </xf>
    <xf numFmtId="185" fontId="43" fillId="0" borderId="39" xfId="0" applyNumberFormat="1" applyFont="1" applyBorder="1" applyAlignment="1">
      <alignment horizontal="right" vertical="center"/>
    </xf>
    <xf numFmtId="185" fontId="43" fillId="0" borderId="40" xfId="0" applyNumberFormat="1" applyFont="1" applyBorder="1" applyAlignment="1">
      <alignment horizontal="left" vertical="center"/>
    </xf>
    <xf numFmtId="190" fontId="43" fillId="0" borderId="36" xfId="0" applyNumberFormat="1" applyFont="1" applyBorder="1" applyAlignment="1">
      <alignment horizontal="center" vertical="center"/>
    </xf>
    <xf numFmtId="182" fontId="43" fillId="0" borderId="36" xfId="0" applyNumberFormat="1" applyFont="1" applyBorder="1" applyAlignment="1">
      <alignment horizontal="center" vertical="center"/>
    </xf>
    <xf numFmtId="185" fontId="43" fillId="0" borderId="41" xfId="0" applyNumberFormat="1" applyFont="1" applyBorder="1" applyAlignment="1">
      <alignment horizontal="right" vertical="center"/>
    </xf>
    <xf numFmtId="185" fontId="43" fillId="0" borderId="9" xfId="0" applyNumberFormat="1" applyFont="1" applyBorder="1" applyAlignment="1">
      <alignment horizontal="center" vertical="center"/>
    </xf>
    <xf numFmtId="185" fontId="43" fillId="0" borderId="1" xfId="0" applyNumberFormat="1" applyFont="1" applyBorder="1" applyAlignment="1">
      <alignment horizontal="left" vertical="center"/>
    </xf>
    <xf numFmtId="185" fontId="43" fillId="0" borderId="3" xfId="0" applyNumberFormat="1" applyFont="1" applyBorder="1" applyAlignment="1">
      <alignment horizontal="right" vertical="center"/>
    </xf>
    <xf numFmtId="185" fontId="43" fillId="0" borderId="42" xfId="0" applyNumberFormat="1" applyFont="1" applyBorder="1" applyAlignment="1">
      <alignment horizontal="left" vertical="center"/>
    </xf>
    <xf numFmtId="190" fontId="43" fillId="0" borderId="41" xfId="0" applyNumberFormat="1" applyFont="1" applyBorder="1" applyAlignment="1">
      <alignment horizontal="center" vertical="center"/>
    </xf>
    <xf numFmtId="182" fontId="43" fillId="0" borderId="41" xfId="0" applyNumberFormat="1" applyFont="1" applyBorder="1" applyAlignment="1">
      <alignment horizontal="center" vertical="center"/>
    </xf>
    <xf numFmtId="185" fontId="43" fillId="0" borderId="43" xfId="0" applyNumberFormat="1" applyFont="1" applyBorder="1" applyAlignment="1">
      <alignment horizontal="right" vertical="center"/>
    </xf>
    <xf numFmtId="185" fontId="43" fillId="0" borderId="44" xfId="0" applyNumberFormat="1" applyFont="1" applyBorder="1" applyAlignment="1">
      <alignment horizontal="center" vertical="center"/>
    </xf>
    <xf numFmtId="185" fontId="43" fillId="0" borderId="45" xfId="0" applyNumberFormat="1" applyFont="1" applyBorder="1" applyAlignment="1">
      <alignment horizontal="left" vertical="center"/>
    </xf>
    <xf numFmtId="185" fontId="43" fillId="0" borderId="28" xfId="0" applyNumberFormat="1" applyFont="1" applyBorder="1" applyAlignment="1">
      <alignment horizontal="right" vertical="center"/>
    </xf>
    <xf numFmtId="185" fontId="43" fillId="0" borderId="46" xfId="0" applyNumberFormat="1" applyFont="1" applyBorder="1" applyAlignment="1">
      <alignment horizontal="left" vertical="center"/>
    </xf>
    <xf numFmtId="190" fontId="43" fillId="0" borderId="43" xfId="0" applyNumberFormat="1" applyFont="1" applyBorder="1" applyAlignment="1">
      <alignment horizontal="center" vertical="center"/>
    </xf>
    <xf numFmtId="182" fontId="43" fillId="0" borderId="43" xfId="0" applyNumberFormat="1" applyFont="1" applyBorder="1" applyAlignment="1">
      <alignment horizontal="center" vertical="center"/>
    </xf>
    <xf numFmtId="185" fontId="43" fillId="0" borderId="24" xfId="0" applyNumberFormat="1" applyFont="1" applyBorder="1" applyAlignment="1">
      <alignment horizontal="right" vertical="center"/>
    </xf>
    <xf numFmtId="185" fontId="43" fillId="0" borderId="29" xfId="0" applyNumberFormat="1" applyFont="1" applyBorder="1" applyAlignment="1">
      <alignment horizontal="right" vertical="center"/>
    </xf>
    <xf numFmtId="185" fontId="43" fillId="0" borderId="47" xfId="0" applyNumberFormat="1" applyFont="1" applyBorder="1" applyAlignment="1">
      <alignment horizontal="right" vertical="center"/>
    </xf>
    <xf numFmtId="190" fontId="43" fillId="0" borderId="47" xfId="0" applyNumberFormat="1" applyFont="1" applyBorder="1" applyAlignment="1">
      <alignment horizontal="center" vertical="center"/>
    </xf>
    <xf numFmtId="182" fontId="43" fillId="0" borderId="47" xfId="0" applyNumberFormat="1" applyFont="1" applyBorder="1" applyAlignment="1">
      <alignment horizontal="center" vertical="center"/>
    </xf>
    <xf numFmtId="185" fontId="10" fillId="0" borderId="2" xfId="0" applyNumberFormat="1" applyFont="1" applyBorder="1" applyAlignment="1">
      <alignment horizontal="right" vertical="center"/>
    </xf>
    <xf numFmtId="185" fontId="10" fillId="0" borderId="3" xfId="0" applyNumberFormat="1" applyFont="1" applyBorder="1" applyAlignment="1">
      <alignment horizontal="right" vertical="center"/>
    </xf>
    <xf numFmtId="185" fontId="10" fillId="0" borderId="9" xfId="0" applyNumberFormat="1" applyFont="1" applyBorder="1" applyAlignment="1">
      <alignment horizontal="center" vertical="center"/>
    </xf>
    <xf numFmtId="185" fontId="10" fillId="0" borderId="1" xfId="0" applyNumberFormat="1" applyFont="1" applyBorder="1" applyAlignment="1">
      <alignment horizontal="left" vertical="center"/>
    </xf>
    <xf numFmtId="179" fontId="10" fillId="0" borderId="2" xfId="0" applyNumberFormat="1" applyFont="1" applyBorder="1" applyAlignment="1">
      <alignment vertical="center"/>
    </xf>
    <xf numFmtId="185" fontId="10" fillId="0" borderId="3" xfId="0" applyNumberFormat="1" applyFont="1" applyBorder="1" applyAlignment="1">
      <alignment vertical="center" wrapText="1"/>
    </xf>
    <xf numFmtId="43" fontId="10" fillId="0" borderId="2" xfId="28" applyFont="1" applyBorder="1" applyAlignment="1">
      <alignment vertical="center"/>
    </xf>
    <xf numFmtId="0" fontId="0" fillId="0" borderId="0" xfId="0" applyNumberFormat="1" applyBorder="1" applyAlignment="1">
      <alignment/>
    </xf>
    <xf numFmtId="177" fontId="13" fillId="0" borderId="0" xfId="0" applyNumberFormat="1" applyFont="1" applyAlignment="1">
      <alignment vertical="center"/>
    </xf>
    <xf numFmtId="177" fontId="13" fillId="0" borderId="6" xfId="0" applyNumberFormat="1" applyFont="1" applyBorder="1" applyAlignment="1">
      <alignment vertical="center"/>
    </xf>
    <xf numFmtId="41" fontId="13" fillId="0" borderId="11" xfId="26" applyNumberFormat="1" applyFont="1" applyBorder="1" applyAlignment="1">
      <alignment vertical="center"/>
      <protection/>
    </xf>
    <xf numFmtId="0" fontId="11" fillId="0" borderId="0" xfId="23" applyFont="1" applyBorder="1" applyAlignment="1">
      <alignment horizontal="center" vertical="center"/>
      <protection/>
    </xf>
    <xf numFmtId="0" fontId="17" fillId="0" borderId="2" xfId="23" applyFont="1" applyBorder="1" applyAlignment="1">
      <alignment horizontal="center" vertical="center"/>
      <protection/>
    </xf>
    <xf numFmtId="41" fontId="11" fillId="0" borderId="13" xfId="23" applyNumberFormat="1" applyFont="1" applyBorder="1" applyAlignment="1">
      <alignment horizontal="center" vertical="center"/>
      <protection/>
    </xf>
    <xf numFmtId="0" fontId="11" fillId="0" borderId="15" xfId="0" applyFont="1" applyBorder="1" applyAlignment="1">
      <alignment horizontal="center" vertical="center"/>
    </xf>
    <xf numFmtId="184" fontId="10" fillId="0" borderId="0" xfId="28" applyNumberFormat="1" applyFont="1" applyBorder="1" applyAlignment="1">
      <alignment horizontal="center" vertical="center"/>
    </xf>
    <xf numFmtId="184" fontId="10" fillId="0" borderId="12" xfId="28" applyNumberFormat="1" applyFont="1" applyBorder="1" applyAlignment="1">
      <alignment horizontal="center" vertical="center"/>
    </xf>
    <xf numFmtId="41" fontId="9" fillId="0" borderId="11" xfId="26" applyNumberFormat="1" applyFont="1" applyBorder="1" applyAlignment="1">
      <alignment horizontal="center" vertical="center"/>
      <protection/>
    </xf>
    <xf numFmtId="0" fontId="6" fillId="0" borderId="8" xfId="26" applyFont="1" applyBorder="1" applyAlignment="1">
      <alignment horizontal="center" vertical="center"/>
      <protection/>
    </xf>
    <xf numFmtId="0" fontId="30" fillId="0" borderId="29" xfId="0" applyFont="1" applyBorder="1" applyAlignment="1">
      <alignment horizontal="center" vertical="center"/>
    </xf>
    <xf numFmtId="0" fontId="6" fillId="0" borderId="0" xfId="26" applyFont="1" applyAlignment="1">
      <alignment horizontal="left" vertical="center"/>
      <protection/>
    </xf>
    <xf numFmtId="0" fontId="4" fillId="0" borderId="0" xfId="26" applyFont="1" applyBorder="1" applyAlignment="1">
      <alignment horizontal="center"/>
      <protection/>
    </xf>
    <xf numFmtId="0" fontId="6" fillId="0" borderId="4" xfId="26" applyFont="1" applyBorder="1" applyAlignment="1">
      <alignment horizontal="center" vertical="center"/>
      <protection/>
    </xf>
    <xf numFmtId="0" fontId="6" fillId="0" borderId="3" xfId="26" applyFont="1" applyBorder="1" applyAlignment="1">
      <alignment horizontal="center" vertical="center"/>
      <protection/>
    </xf>
    <xf numFmtId="0" fontId="6" fillId="0" borderId="13" xfId="26" applyFont="1" applyBorder="1" applyAlignment="1">
      <alignment horizontal="center" vertical="center" wrapText="1"/>
      <protection/>
    </xf>
    <xf numFmtId="0" fontId="10" fillId="0" borderId="15" xfId="20" applyFont="1" applyBorder="1" applyAlignment="1">
      <alignment horizontal="center" vertical="center" wrapText="1"/>
      <protection/>
    </xf>
    <xf numFmtId="0" fontId="5" fillId="0" borderId="0" xfId="26" applyFont="1" applyBorder="1" applyAlignment="1">
      <alignment horizontal="left"/>
      <protection/>
    </xf>
    <xf numFmtId="0" fontId="6" fillId="0" borderId="0" xfId="26" applyFont="1" applyBorder="1" applyAlignment="1">
      <alignment horizontal="right"/>
      <protection/>
    </xf>
    <xf numFmtId="0" fontId="6" fillId="0" borderId="1" xfId="26" applyFont="1" applyBorder="1" applyAlignment="1">
      <alignment horizontal="center" vertical="center"/>
      <protection/>
    </xf>
    <xf numFmtId="0" fontId="9" fillId="0" borderId="9" xfId="20" applyBorder="1" applyAlignment="1">
      <alignment horizontal="center" vertical="center"/>
      <protection/>
    </xf>
    <xf numFmtId="0" fontId="9" fillId="0" borderId="1" xfId="20" applyBorder="1" applyAlignment="1">
      <alignment horizontal="center" vertical="center"/>
      <protection/>
    </xf>
    <xf numFmtId="0" fontId="9" fillId="0" borderId="15" xfId="20" applyBorder="1" applyAlignment="1">
      <alignment horizontal="center" vertical="center"/>
      <protection/>
    </xf>
    <xf numFmtId="0" fontId="6" fillId="0" borderId="8" xfId="26" applyFont="1" applyBorder="1" applyAlignment="1">
      <alignment vertical="center"/>
      <protection/>
    </xf>
    <xf numFmtId="0" fontId="5" fillId="0" borderId="13" xfId="20" applyFont="1" applyBorder="1" applyAlignment="1">
      <alignment horizontal="center" vertical="center"/>
      <protection/>
    </xf>
    <xf numFmtId="0" fontId="5" fillId="0" borderId="15" xfId="20" applyFont="1" applyBorder="1" applyAlignment="1">
      <alignment horizontal="center" vertical="center"/>
      <protection/>
    </xf>
    <xf numFmtId="0" fontId="5" fillId="0" borderId="8" xfId="26" applyFont="1" applyBorder="1" applyAlignment="1">
      <alignment horizontal="center" vertical="center"/>
      <protection/>
    </xf>
    <xf numFmtId="0" fontId="5" fillId="0" borderId="9" xfId="26" applyFont="1" applyBorder="1" applyAlignment="1">
      <alignment horizontal="left" vertical="center"/>
      <protection/>
    </xf>
    <xf numFmtId="0" fontId="5" fillId="0" borderId="1" xfId="26" applyFont="1" applyBorder="1" applyAlignment="1">
      <alignment horizontal="left" vertical="center"/>
      <protection/>
    </xf>
    <xf numFmtId="0" fontId="5" fillId="0" borderId="8" xfId="20" applyFont="1" applyBorder="1" applyAlignment="1">
      <alignment vertical="center"/>
      <protection/>
    </xf>
    <xf numFmtId="0" fontId="11" fillId="0" borderId="10" xfId="26" applyFont="1" applyBorder="1" applyAlignment="1">
      <alignment horizontal="center" vertical="center" wrapText="1"/>
      <protection/>
    </xf>
    <xf numFmtId="0" fontId="9" fillId="0" borderId="11" xfId="20" applyBorder="1" applyAlignment="1">
      <alignment horizontal="center" vertical="center"/>
      <protection/>
    </xf>
    <xf numFmtId="0" fontId="9" fillId="0" borderId="6" xfId="20" applyBorder="1" applyAlignment="1">
      <alignment horizontal="left"/>
      <protection/>
    </xf>
    <xf numFmtId="0" fontId="11" fillId="0" borderId="2" xfId="26" applyFont="1" applyBorder="1" applyAlignment="1">
      <alignment horizontal="center" vertical="center" wrapText="1"/>
      <protection/>
    </xf>
    <xf numFmtId="0" fontId="11" fillId="0" borderId="2" xfId="26" applyFont="1" applyBorder="1" applyAlignment="1">
      <alignment horizontal="center" vertical="center"/>
      <protection/>
    </xf>
    <xf numFmtId="0" fontId="11" fillId="0" borderId="3" xfId="26" applyFont="1" applyBorder="1" applyAlignment="1">
      <alignment horizontal="center" vertical="center" wrapText="1"/>
      <protection/>
    </xf>
    <xf numFmtId="185" fontId="43" fillId="0" borderId="48" xfId="0" applyNumberFormat="1" applyFont="1" applyBorder="1" applyAlignment="1">
      <alignment horizontal="right" vertical="center"/>
    </xf>
    <xf numFmtId="185" fontId="43" fillId="0" borderId="49" xfId="0" applyNumberFormat="1" applyFont="1" applyBorder="1" applyAlignment="1">
      <alignment horizontal="right" vertical="center"/>
    </xf>
    <xf numFmtId="0" fontId="5" fillId="0" borderId="11" xfId="26" applyFont="1" applyBorder="1" applyAlignment="1">
      <alignment horizontal="center" vertical="center"/>
      <protection/>
    </xf>
    <xf numFmtId="0" fontId="5" fillId="0" borderId="9" xfId="26" applyFont="1" applyBorder="1" applyAlignment="1">
      <alignment horizontal="center" vertical="center"/>
      <protection/>
    </xf>
    <xf numFmtId="0" fontId="5" fillId="0" borderId="6" xfId="20" applyFont="1" applyBorder="1" applyAlignment="1">
      <alignment horizontal="left"/>
      <protection/>
    </xf>
    <xf numFmtId="0" fontId="9" fillId="0" borderId="8" xfId="20" applyBorder="1" applyAlignment="1">
      <alignment vertical="center"/>
      <protection/>
    </xf>
    <xf numFmtId="0" fontId="5" fillId="0" borderId="6" xfId="18" applyFont="1" applyBorder="1" applyAlignment="1">
      <alignment horizontal="left"/>
      <protection/>
    </xf>
    <xf numFmtId="0" fontId="9" fillId="0" borderId="8" xfId="18" applyBorder="1" applyAlignment="1">
      <alignment vertical="center"/>
      <protection/>
    </xf>
    <xf numFmtId="0" fontId="5" fillId="0" borderId="13" xfId="26" applyFont="1" applyBorder="1" applyAlignment="1">
      <alignment horizontal="center" vertical="center"/>
      <protection/>
    </xf>
    <xf numFmtId="0" fontId="8" fillId="0" borderId="15" xfId="26" applyFont="1" applyBorder="1" applyAlignment="1">
      <alignment horizontal="center" vertical="center"/>
      <protection/>
    </xf>
    <xf numFmtId="0" fontId="5" fillId="0" borderId="13" xfId="26" applyFont="1" applyBorder="1" applyAlignment="1">
      <alignment horizontal="center" vertical="center" wrapText="1"/>
      <protection/>
    </xf>
    <xf numFmtId="0" fontId="9" fillId="0" borderId="15" xfId="18" applyBorder="1" applyAlignment="1">
      <alignment horizontal="center" vertical="center"/>
      <protection/>
    </xf>
    <xf numFmtId="0" fontId="11" fillId="0" borderId="13" xfId="26" applyFont="1" applyBorder="1" applyAlignment="1">
      <alignment horizontal="center" vertical="center" wrapText="1"/>
      <protection/>
    </xf>
    <xf numFmtId="0" fontId="5" fillId="0" borderId="10" xfId="26" applyFont="1" applyBorder="1" applyAlignment="1">
      <alignment horizontal="center" vertical="center"/>
      <protection/>
    </xf>
    <xf numFmtId="0" fontId="9" fillId="0" borderId="9" xfId="18" applyBorder="1" applyAlignment="1">
      <alignment horizontal="center" vertical="center"/>
      <protection/>
    </xf>
    <xf numFmtId="0" fontId="9" fillId="0" borderId="1" xfId="18" applyBorder="1" applyAlignment="1">
      <alignment horizontal="center" vertical="center"/>
      <protection/>
    </xf>
    <xf numFmtId="0" fontId="5" fillId="0" borderId="1" xfId="26" applyFont="1" applyBorder="1" applyAlignment="1">
      <alignment horizontal="center" vertical="center" wrapText="1"/>
      <protection/>
    </xf>
    <xf numFmtId="0" fontId="5" fillId="0" borderId="3" xfId="26" applyFont="1" applyBorder="1" applyAlignment="1">
      <alignment horizontal="center" vertical="center"/>
      <protection/>
    </xf>
    <xf numFmtId="0" fontId="5" fillId="0" borderId="9" xfId="26" applyFont="1" applyBorder="1" applyAlignment="1">
      <alignment horizontal="center" vertical="center" wrapText="1"/>
      <protection/>
    </xf>
    <xf numFmtId="0" fontId="5" fillId="0" borderId="7" xfId="26" applyFont="1" applyBorder="1" applyAlignment="1">
      <alignment horizontal="center" vertical="center"/>
      <protection/>
    </xf>
    <xf numFmtId="0" fontId="5" fillId="0" borderId="5" xfId="26" applyFont="1" applyBorder="1" applyAlignment="1">
      <alignment horizontal="center" vertical="center"/>
      <protection/>
    </xf>
    <xf numFmtId="0" fontId="5" fillId="0" borderId="5" xfId="26" applyFont="1" applyBorder="1" applyAlignment="1">
      <alignment horizontal="center" vertical="center" wrapText="1"/>
      <protection/>
    </xf>
    <xf numFmtId="0" fontId="6" fillId="0" borderId="7" xfId="26" applyFont="1" applyBorder="1" applyAlignment="1">
      <alignment horizontal="center" vertical="center"/>
      <protection/>
    </xf>
    <xf numFmtId="0" fontId="6" fillId="0" borderId="5" xfId="26" applyFont="1" applyBorder="1" applyAlignment="1">
      <alignment horizontal="center" vertical="center" wrapText="1"/>
      <protection/>
    </xf>
    <xf numFmtId="0" fontId="6" fillId="0" borderId="1" xfId="26" applyFont="1" applyBorder="1" applyAlignment="1">
      <alignment horizontal="center" vertical="center" wrapText="1"/>
      <protection/>
    </xf>
    <xf numFmtId="0" fontId="9" fillId="0" borderId="6" xfId="20" applyBorder="1" applyAlignment="1">
      <alignment/>
      <protection/>
    </xf>
    <xf numFmtId="0" fontId="6" fillId="0" borderId="9" xfId="26" applyFont="1" applyBorder="1" applyAlignment="1">
      <alignment horizontal="center" vertical="center"/>
      <protection/>
    </xf>
    <xf numFmtId="0" fontId="6" fillId="0" borderId="11" xfId="26" applyFont="1" applyBorder="1" applyAlignment="1">
      <alignment horizontal="center" vertical="center"/>
      <protection/>
    </xf>
    <xf numFmtId="0" fontId="5" fillId="0" borderId="6" xfId="26" applyFont="1" applyBorder="1" applyAlignment="1">
      <alignment/>
      <protection/>
    </xf>
    <xf numFmtId="0" fontId="6" fillId="0" borderId="6" xfId="26" applyFont="1" applyBorder="1" applyAlignment="1">
      <alignment horizontal="center" vertical="center"/>
      <protection/>
    </xf>
    <xf numFmtId="0" fontId="6" fillId="0" borderId="5" xfId="26" applyFont="1" applyBorder="1" applyAlignment="1">
      <alignment horizontal="center" vertical="center"/>
      <protection/>
    </xf>
    <xf numFmtId="0" fontId="9" fillId="0" borderId="0" xfId="20" applyBorder="1" applyAlignment="1">
      <alignment vertical="center"/>
      <protection/>
    </xf>
    <xf numFmtId="0" fontId="6" fillId="0" borderId="10" xfId="26" applyFont="1" applyBorder="1" applyAlignment="1">
      <alignment horizontal="center" vertical="center"/>
      <protection/>
    </xf>
    <xf numFmtId="0" fontId="5" fillId="0" borderId="2" xfId="26" applyFont="1" applyBorder="1" applyAlignment="1">
      <alignment horizontal="center" vertical="center" wrapText="1"/>
      <protection/>
    </xf>
    <xf numFmtId="0" fontId="5" fillId="0" borderId="1" xfId="26" applyFont="1" applyBorder="1" applyAlignment="1">
      <alignment horizontal="center" vertical="center"/>
      <protection/>
    </xf>
    <xf numFmtId="0" fontId="5" fillId="0" borderId="2" xfId="26" applyFont="1" applyBorder="1" applyAlignment="1">
      <alignment horizontal="center" vertical="center"/>
      <protection/>
    </xf>
    <xf numFmtId="0" fontId="6" fillId="0" borderId="0" xfId="26" applyFont="1" applyBorder="1" applyAlignment="1">
      <alignment vertical="center"/>
      <protection/>
    </xf>
    <xf numFmtId="0" fontId="4" fillId="0" borderId="0" xfId="26" applyFont="1" applyAlignment="1">
      <alignment horizontal="right"/>
      <protection/>
    </xf>
    <xf numFmtId="0" fontId="4" fillId="0" borderId="0" xfId="26" applyFont="1" applyAlignment="1">
      <alignment horizontal="left"/>
      <protection/>
    </xf>
    <xf numFmtId="0" fontId="5" fillId="0" borderId="6" xfId="26" applyFont="1" applyBorder="1" applyAlignment="1">
      <alignment horizontal="right"/>
      <protection/>
    </xf>
    <xf numFmtId="0" fontId="5" fillId="0" borderId="6" xfId="26" applyFont="1" applyBorder="1" applyAlignment="1">
      <alignment horizontal="left"/>
      <protection/>
    </xf>
    <xf numFmtId="0" fontId="11" fillId="0" borderId="3" xfId="26" applyFont="1" applyBorder="1" applyAlignment="1">
      <alignment horizontal="center" vertical="center"/>
      <protection/>
    </xf>
    <xf numFmtId="0" fontId="11" fillId="0" borderId="9" xfId="26" applyFont="1" applyBorder="1" applyAlignment="1">
      <alignment horizontal="center" vertical="center"/>
      <protection/>
    </xf>
    <xf numFmtId="0" fontId="11" fillId="0" borderId="1" xfId="26" applyFont="1" applyBorder="1" applyAlignment="1">
      <alignment horizontal="center" vertical="center"/>
      <protection/>
    </xf>
    <xf numFmtId="0" fontId="11" fillId="0" borderId="7" xfId="26" applyFont="1" applyBorder="1" applyAlignment="1">
      <alignment horizontal="center" vertical="center"/>
      <protection/>
    </xf>
    <xf numFmtId="0" fontId="11" fillId="0" borderId="5" xfId="26" applyFont="1" applyBorder="1" applyAlignment="1">
      <alignment horizontal="center" vertical="center"/>
      <protection/>
    </xf>
    <xf numFmtId="0" fontId="5" fillId="0" borderId="3" xfId="26" applyFont="1" applyBorder="1" applyAlignment="1">
      <alignment horizontal="center" vertical="center" wrapText="1"/>
      <protection/>
    </xf>
    <xf numFmtId="0" fontId="5" fillId="0" borderId="0" xfId="26" applyFont="1" applyBorder="1" applyAlignment="1">
      <alignment horizontal="center"/>
      <protection/>
    </xf>
    <xf numFmtId="0" fontId="4" fillId="0" borderId="0" xfId="26" applyFont="1" applyAlignment="1">
      <alignment horizontal="center"/>
      <protection/>
    </xf>
    <xf numFmtId="0" fontId="6" fillId="0" borderId="0" xfId="26" applyFont="1" applyBorder="1" applyAlignment="1">
      <alignment horizontal="distributed" vertical="center"/>
      <protection/>
    </xf>
    <xf numFmtId="0" fontId="6" fillId="0" borderId="0" xfId="26" applyFont="1" applyAlignment="1">
      <alignment horizontal="distributed" vertical="center"/>
      <protection/>
    </xf>
    <xf numFmtId="0" fontId="6" fillId="0" borderId="8" xfId="26" applyFont="1" applyBorder="1" applyAlignment="1">
      <alignment vertical="center" wrapText="1"/>
      <protection/>
    </xf>
    <xf numFmtId="0" fontId="5" fillId="0" borderId="4" xfId="26" applyFont="1" applyBorder="1" applyAlignment="1">
      <alignment horizontal="center" vertical="center"/>
      <protection/>
    </xf>
    <xf numFmtId="0" fontId="9" fillId="0" borderId="15" xfId="20" applyBorder="1" applyAlignment="1">
      <alignment horizontal="center" vertical="center" wrapText="1"/>
      <protection/>
    </xf>
    <xf numFmtId="0" fontId="6" fillId="0" borderId="0" xfId="26" applyFont="1" applyAlignment="1">
      <alignment vertical="center" wrapText="1"/>
      <protection/>
    </xf>
    <xf numFmtId="0" fontId="5" fillId="0" borderId="3" xfId="26" applyFont="1" applyBorder="1" applyAlignment="1">
      <alignment horizontal="right" vertical="center"/>
      <protection/>
    </xf>
    <xf numFmtId="0" fontId="0" fillId="0" borderId="9" xfId="0" applyBorder="1" applyAlignment="1">
      <alignment/>
    </xf>
    <xf numFmtId="0" fontId="5" fillId="0" borderId="10" xfId="26" applyFont="1" applyBorder="1" applyAlignment="1">
      <alignment horizontal="center" vertical="center" wrapText="1"/>
      <protection/>
    </xf>
    <xf numFmtId="0" fontId="5" fillId="0" borderId="8" xfId="26" applyFont="1" applyBorder="1" applyAlignment="1">
      <alignment horizontal="center" vertical="center" wrapText="1"/>
      <protection/>
    </xf>
    <xf numFmtId="0" fontId="9" fillId="0" borderId="8" xfId="20" applyBorder="1" applyAlignment="1">
      <alignment horizontal="center" vertical="center" wrapText="1"/>
      <protection/>
    </xf>
    <xf numFmtId="0" fontId="9" fillId="0" borderId="7" xfId="20" applyBorder="1" applyAlignment="1">
      <alignment horizontal="center" vertical="center" wrapText="1"/>
      <protection/>
    </xf>
    <xf numFmtId="0" fontId="6" fillId="0" borderId="6" xfId="26" applyFont="1" applyBorder="1" applyAlignment="1">
      <alignment horizontal="right"/>
      <protection/>
    </xf>
    <xf numFmtId="0" fontId="4" fillId="0" borderId="0" xfId="26" applyFont="1" applyAlignment="1">
      <alignment horizontal="left" vertical="top"/>
      <protection/>
    </xf>
    <xf numFmtId="0" fontId="5" fillId="0" borderId="6" xfId="26" applyFont="1" applyBorder="1" applyAlignment="1">
      <alignment horizontal="center"/>
      <protection/>
    </xf>
    <xf numFmtId="0" fontId="4" fillId="0" borderId="0" xfId="26" applyFont="1" applyAlignment="1">
      <alignment horizontal="left" vertical="center"/>
      <protection/>
    </xf>
    <xf numFmtId="0" fontId="9" fillId="0" borderId="6" xfId="26" applyFont="1" applyBorder="1" applyAlignment="1">
      <alignment horizontal="left"/>
      <protection/>
    </xf>
    <xf numFmtId="0" fontId="5" fillId="0" borderId="15" xfId="26" applyFont="1" applyBorder="1" applyAlignment="1">
      <alignment horizontal="center" vertical="center"/>
      <protection/>
    </xf>
    <xf numFmtId="0" fontId="5" fillId="0" borderId="15" xfId="26" applyFont="1" applyBorder="1" applyAlignment="1">
      <alignment horizontal="center" vertical="center" wrapText="1"/>
      <protection/>
    </xf>
    <xf numFmtId="0" fontId="9" fillId="0" borderId="9" xfId="20" applyBorder="1">
      <alignment/>
      <protection/>
    </xf>
    <xf numFmtId="0" fontId="4" fillId="0" borderId="0" xfId="26" applyFont="1" applyAlignment="1">
      <alignment horizontal="center" vertical="center"/>
      <protection/>
    </xf>
    <xf numFmtId="0" fontId="11" fillId="0" borderId="9" xfId="26" applyFont="1" applyBorder="1" applyAlignment="1">
      <alignment horizontal="center" vertical="center" wrapText="1"/>
      <protection/>
    </xf>
    <xf numFmtId="0" fontId="11" fillId="0" borderId="1" xfId="26" applyFont="1" applyBorder="1" applyAlignment="1">
      <alignment horizontal="center" vertical="center" wrapText="1"/>
      <protection/>
    </xf>
    <xf numFmtId="0" fontId="9" fillId="0" borderId="6" xfId="21" applyFont="1" applyBorder="1" applyAlignment="1">
      <alignment horizontal="left"/>
      <protection/>
    </xf>
    <xf numFmtId="0" fontId="5" fillId="0" borderId="6" xfId="21" applyFont="1" applyBorder="1" applyAlignment="1">
      <alignment horizontal="left"/>
      <protection/>
    </xf>
    <xf numFmtId="0" fontId="11" fillId="0" borderId="7" xfId="21" applyFont="1" applyBorder="1" applyAlignment="1">
      <alignment horizontal="center" vertical="center"/>
      <protection/>
    </xf>
    <xf numFmtId="0" fontId="11" fillId="0" borderId="5" xfId="21" applyFont="1" applyBorder="1" applyAlignment="1">
      <alignment horizontal="center" vertical="center"/>
      <protection/>
    </xf>
    <xf numFmtId="0" fontId="11" fillId="0" borderId="13" xfId="21" applyFont="1" applyBorder="1" applyAlignment="1">
      <alignment horizontal="center" vertical="center"/>
      <protection/>
    </xf>
    <xf numFmtId="0" fontId="11" fillId="0" borderId="15" xfId="21" applyFont="1" applyBorder="1" applyAlignment="1">
      <alignment horizontal="center" vertical="center"/>
      <protection/>
    </xf>
    <xf numFmtId="0" fontId="6" fillId="0" borderId="6" xfId="21" applyFont="1" applyBorder="1" applyAlignment="1">
      <alignment horizontal="right"/>
      <protection/>
    </xf>
    <xf numFmtId="0" fontId="11" fillId="0" borderId="3" xfId="21" applyFont="1" applyBorder="1" applyAlignment="1">
      <alignment horizontal="center" vertical="center"/>
      <protection/>
    </xf>
    <xf numFmtId="0" fontId="11" fillId="0" borderId="9" xfId="21" applyFont="1" applyBorder="1" applyAlignment="1">
      <alignment horizontal="center" vertical="center"/>
      <protection/>
    </xf>
    <xf numFmtId="0" fontId="11" fillId="0" borderId="1" xfId="21" applyFont="1" applyBorder="1" applyAlignment="1">
      <alignment horizontal="center" vertical="center"/>
      <protection/>
    </xf>
    <xf numFmtId="0" fontId="11" fillId="0" borderId="2" xfId="21" applyFont="1" applyBorder="1" applyAlignment="1">
      <alignment horizontal="center" vertical="center"/>
      <protection/>
    </xf>
    <xf numFmtId="0" fontId="13" fillId="0" borderId="15" xfId="23" applyFont="1" applyBorder="1" applyAlignment="1">
      <alignment/>
      <protection/>
    </xf>
    <xf numFmtId="0" fontId="4" fillId="0" borderId="0" xfId="26" applyFont="1" applyAlignment="1">
      <alignment horizontal="right" vertical="center"/>
      <protection/>
    </xf>
    <xf numFmtId="0" fontId="5" fillId="0" borderId="6" xfId="21" applyFont="1" applyBorder="1" applyAlignment="1">
      <alignment horizontal="right"/>
      <protection/>
    </xf>
    <xf numFmtId="0" fontId="6" fillId="0" borderId="2" xfId="21" applyFont="1" applyBorder="1" applyAlignment="1">
      <alignment horizontal="center" vertical="center"/>
      <protection/>
    </xf>
    <xf numFmtId="0" fontId="6" fillId="0" borderId="3" xfId="21" applyFont="1" applyBorder="1" applyAlignment="1">
      <alignment horizontal="center" vertical="center"/>
      <protection/>
    </xf>
    <xf numFmtId="0" fontId="6" fillId="0" borderId="7" xfId="21" applyFont="1" applyBorder="1" applyAlignment="1">
      <alignment horizontal="center" vertical="center"/>
      <protection/>
    </xf>
    <xf numFmtId="0" fontId="6" fillId="0" borderId="5" xfId="21" applyFont="1" applyBorder="1" applyAlignment="1">
      <alignment horizontal="center" vertical="center"/>
      <protection/>
    </xf>
    <xf numFmtId="49" fontId="6" fillId="0" borderId="13" xfId="21" applyNumberFormat="1" applyFont="1" applyBorder="1" applyAlignment="1">
      <alignment horizontal="center" vertical="center"/>
      <protection/>
    </xf>
    <xf numFmtId="49" fontId="6" fillId="0" borderId="15" xfId="21" applyNumberFormat="1" applyFont="1" applyBorder="1" applyAlignment="1">
      <alignment horizontal="center" vertical="center"/>
      <protection/>
    </xf>
    <xf numFmtId="0" fontId="6" fillId="0" borderId="9" xfId="21" applyFont="1" applyBorder="1" applyAlignment="1">
      <alignment horizontal="center" vertical="center"/>
      <protection/>
    </xf>
    <xf numFmtId="0" fontId="6" fillId="0" borderId="1" xfId="21" applyFont="1" applyBorder="1" applyAlignment="1">
      <alignment horizontal="center" vertical="center"/>
      <protection/>
    </xf>
    <xf numFmtId="0" fontId="24" fillId="0" borderId="0" xfId="26" applyFont="1" applyAlignment="1">
      <alignment horizontal="right" vertical="center"/>
      <protection/>
    </xf>
    <xf numFmtId="0" fontId="5" fillId="0" borderId="7" xfId="21" applyFont="1" applyBorder="1" applyAlignment="1">
      <alignment horizontal="center" vertical="center"/>
      <protection/>
    </xf>
    <xf numFmtId="0" fontId="5" fillId="0" borderId="5" xfId="21" applyFont="1" applyBorder="1" applyAlignment="1">
      <alignment horizontal="center" vertical="center"/>
      <protection/>
    </xf>
    <xf numFmtId="0" fontId="5" fillId="0" borderId="13" xfId="21" applyFont="1" applyBorder="1" applyAlignment="1">
      <alignment horizontal="center" vertical="center"/>
      <protection/>
    </xf>
    <xf numFmtId="0" fontId="5" fillId="0" borderId="15" xfId="21" applyFont="1" applyBorder="1" applyAlignment="1">
      <alignment horizontal="center" vertical="center"/>
      <protection/>
    </xf>
    <xf numFmtId="0" fontId="5" fillId="0" borderId="3" xfId="21" applyFont="1" applyBorder="1" applyAlignment="1">
      <alignment horizontal="center" vertical="center"/>
      <protection/>
    </xf>
    <xf numFmtId="0" fontId="5" fillId="0" borderId="9" xfId="21" applyFont="1" applyBorder="1" applyAlignment="1">
      <alignment horizontal="center" vertical="center"/>
      <protection/>
    </xf>
    <xf numFmtId="0" fontId="5" fillId="0" borderId="1" xfId="21" applyFont="1" applyBorder="1" applyAlignment="1">
      <alignment horizontal="center" vertical="center"/>
      <protection/>
    </xf>
    <xf numFmtId="0" fontId="9" fillId="0" borderId="15" xfId="23" applyFont="1" applyBorder="1" applyAlignment="1">
      <alignment/>
      <protection/>
    </xf>
    <xf numFmtId="0" fontId="5" fillId="0" borderId="2" xfId="21" applyFont="1" applyBorder="1" applyAlignment="1">
      <alignment horizontal="center" vertical="center"/>
      <protection/>
    </xf>
    <xf numFmtId="0" fontId="5" fillId="0" borderId="8" xfId="21" applyFont="1" applyBorder="1" applyAlignment="1">
      <alignment horizontal="center" vertical="center"/>
      <protection/>
    </xf>
    <xf numFmtId="0" fontId="47" fillId="0" borderId="0" xfId="0" applyFont="1" applyBorder="1" applyAlignment="1">
      <alignment wrapText="1"/>
    </xf>
    <xf numFmtId="0" fontId="30" fillId="0" borderId="36" xfId="0" applyFont="1" applyBorder="1" applyAlignment="1">
      <alignment horizontal="center" vertical="center" textRotation="255" wrapText="1"/>
    </xf>
    <xf numFmtId="0" fontId="30" fillId="0" borderId="41" xfId="0" applyFont="1" applyBorder="1" applyAlignment="1">
      <alignment horizontal="center" vertical="center" textRotation="255" wrapText="1"/>
    </xf>
    <xf numFmtId="0" fontId="30" fillId="0" borderId="43" xfId="0" applyFont="1" applyBorder="1" applyAlignment="1">
      <alignment horizontal="center" vertical="center" textRotation="255" wrapText="1"/>
    </xf>
    <xf numFmtId="4" fontId="43" fillId="0" borderId="37" xfId="0" applyNumberFormat="1" applyFont="1" applyBorder="1" applyAlignment="1">
      <alignment horizontal="center" vertical="center" wrapText="1"/>
    </xf>
    <xf numFmtId="4" fontId="43" fillId="0" borderId="9" xfId="0" applyNumberFormat="1" applyFont="1" applyBorder="1" applyAlignment="1">
      <alignment horizontal="center" vertical="center" wrapText="1"/>
    </xf>
    <xf numFmtId="4" fontId="43" fillId="0" borderId="44" xfId="0" applyNumberFormat="1" applyFont="1" applyBorder="1" applyAlignment="1">
      <alignment horizontal="center" vertical="center" wrapText="1"/>
    </xf>
    <xf numFmtId="0" fontId="43" fillId="0" borderId="50" xfId="0" applyFont="1" applyBorder="1" applyAlignment="1">
      <alignment horizontal="center" vertical="center" wrapText="1"/>
    </xf>
    <xf numFmtId="0" fontId="43" fillId="0" borderId="51" xfId="0" applyFont="1" applyBorder="1" applyAlignment="1">
      <alignment horizontal="center" vertical="center" wrapText="1"/>
    </xf>
    <xf numFmtId="0" fontId="43" fillId="0" borderId="52" xfId="0" applyFont="1" applyBorder="1" applyAlignment="1">
      <alignment horizontal="center" vertical="center" wrapText="1"/>
    </xf>
    <xf numFmtId="0" fontId="46" fillId="0" borderId="53"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54" xfId="0" applyFont="1" applyBorder="1" applyAlignment="1">
      <alignment horizontal="center" vertical="center" wrapText="1"/>
    </xf>
    <xf numFmtId="0" fontId="46" fillId="0" borderId="55" xfId="0" applyFont="1" applyBorder="1" applyAlignment="1">
      <alignment horizontal="center" vertical="center" wrapText="1"/>
    </xf>
    <xf numFmtId="0" fontId="46" fillId="0" borderId="1" xfId="0" applyFont="1" applyBorder="1" applyAlignment="1">
      <alignment horizontal="center" vertical="center" wrapText="1"/>
    </xf>
    <xf numFmtId="0" fontId="46" fillId="0" borderId="2" xfId="0" applyFont="1" applyBorder="1" applyAlignment="1">
      <alignment horizontal="center" vertical="center" wrapText="1"/>
    </xf>
    <xf numFmtId="0" fontId="46" fillId="0" borderId="27" xfId="0" applyFont="1" applyBorder="1" applyAlignment="1">
      <alignment horizontal="center" vertical="center" wrapText="1"/>
    </xf>
    <xf numFmtId="0" fontId="46" fillId="0" borderId="45" xfId="0" applyFont="1" applyBorder="1" applyAlignment="1">
      <alignment horizontal="center" vertical="center" wrapText="1"/>
    </xf>
    <xf numFmtId="0" fontId="46" fillId="0" borderId="56" xfId="0" applyFont="1" applyBorder="1" applyAlignment="1">
      <alignment horizontal="center" vertical="center" wrapText="1"/>
    </xf>
    <xf numFmtId="0" fontId="43" fillId="0" borderId="36" xfId="0" applyFont="1" applyBorder="1" applyAlignment="1">
      <alignment horizontal="center" vertical="center" wrapText="1"/>
    </xf>
    <xf numFmtId="0" fontId="43" fillId="0" borderId="41" xfId="0" applyFont="1" applyBorder="1" applyAlignment="1">
      <alignment horizontal="center" vertical="center" wrapText="1"/>
    </xf>
    <xf numFmtId="0" fontId="43" fillId="0" borderId="43" xfId="0" applyFont="1" applyBorder="1" applyAlignment="1">
      <alignment horizontal="center" vertical="center" wrapText="1"/>
    </xf>
    <xf numFmtId="0" fontId="43" fillId="0" borderId="57"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58" xfId="0" applyFont="1" applyBorder="1" applyAlignment="1">
      <alignment horizontal="center" vertical="center" wrapText="1"/>
    </xf>
    <xf numFmtId="0" fontId="43" fillId="0" borderId="59" xfId="0" applyFont="1" applyBorder="1" applyAlignment="1">
      <alignment horizontal="center" vertical="center" wrapText="1"/>
    </xf>
    <xf numFmtId="0" fontId="43" fillId="0" borderId="60" xfId="0" applyFont="1" applyBorder="1" applyAlignment="1">
      <alignment horizontal="center" vertical="center" wrapText="1"/>
    </xf>
    <xf numFmtId="0" fontId="43" fillId="0" borderId="61" xfId="0" applyFont="1" applyBorder="1" applyAlignment="1">
      <alignment horizontal="center" vertical="center" wrapText="1"/>
    </xf>
    <xf numFmtId="185" fontId="43" fillId="0" borderId="34" xfId="0" applyNumberFormat="1" applyFont="1" applyBorder="1" applyAlignment="1">
      <alignment horizontal="center" vertical="center"/>
    </xf>
    <xf numFmtId="185" fontId="43" fillId="0" borderId="62" xfId="0" applyNumberFormat="1" applyFont="1" applyBorder="1" applyAlignment="1">
      <alignment horizontal="center" vertical="center"/>
    </xf>
    <xf numFmtId="185" fontId="43" fillId="0" borderId="35" xfId="0" applyNumberFormat="1" applyFont="1" applyBorder="1" applyAlignment="1">
      <alignment horizontal="center" vertical="center"/>
    </xf>
    <xf numFmtId="0" fontId="30" fillId="0" borderId="38" xfId="0" applyFont="1" applyBorder="1" applyAlignment="1">
      <alignment horizontal="center" vertical="center" textRotation="255" wrapText="1"/>
    </xf>
    <xf numFmtId="0" fontId="30" fillId="0" borderId="1" xfId="0" applyFont="1" applyBorder="1" applyAlignment="1">
      <alignment horizontal="center" vertical="center" textRotation="255" wrapText="1"/>
    </xf>
    <xf numFmtId="0" fontId="30" fillId="0" borderId="63" xfId="0" applyFont="1" applyBorder="1" applyAlignment="1">
      <alignment horizontal="center" vertical="center" textRotation="255" wrapText="1"/>
    </xf>
    <xf numFmtId="0" fontId="30" fillId="0" borderId="64" xfId="0" applyFont="1" applyBorder="1" applyAlignment="1">
      <alignment horizontal="center" vertical="center" textRotation="255" wrapText="1"/>
    </xf>
    <xf numFmtId="0" fontId="43" fillId="0" borderId="2" xfId="0" applyFont="1" applyBorder="1" applyAlignment="1">
      <alignment horizontal="center" vertical="center" wrapText="1"/>
    </xf>
    <xf numFmtId="0" fontId="43" fillId="0" borderId="56" xfId="0" applyFont="1" applyBorder="1" applyAlignment="1">
      <alignment horizontal="center" vertical="center" wrapText="1"/>
    </xf>
    <xf numFmtId="0" fontId="30" fillId="0" borderId="45" xfId="0" applyFont="1" applyBorder="1" applyAlignment="1">
      <alignment horizontal="center" vertical="center" textRotation="255" wrapText="1"/>
    </xf>
    <xf numFmtId="0" fontId="30" fillId="0" borderId="4" xfId="0" applyFont="1" applyBorder="1" applyAlignment="1">
      <alignment horizontal="center" vertical="center" textRotation="255" wrapText="1"/>
    </xf>
    <xf numFmtId="0" fontId="49" fillId="0" borderId="4" xfId="0" applyFont="1" applyBorder="1" applyAlignment="1">
      <alignment/>
    </xf>
    <xf numFmtId="0" fontId="49" fillId="0" borderId="5" xfId="0" applyFont="1" applyBorder="1" applyAlignment="1">
      <alignment/>
    </xf>
    <xf numFmtId="0" fontId="30" fillId="0" borderId="65"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8" xfId="0" applyFont="1" applyBorder="1" applyAlignment="1">
      <alignment horizontal="center" vertical="center" textRotation="255" wrapText="1"/>
    </xf>
    <xf numFmtId="0" fontId="49" fillId="0" borderId="0" xfId="0" applyFont="1" applyBorder="1" applyAlignment="1">
      <alignment horizontal="center" vertical="center" textRotation="255" wrapText="1"/>
    </xf>
    <xf numFmtId="0" fontId="49" fillId="0" borderId="58" xfId="0" applyFont="1" applyBorder="1" applyAlignment="1">
      <alignment horizontal="center" vertical="center" textRotation="255" wrapText="1"/>
    </xf>
    <xf numFmtId="0" fontId="30" fillId="0" borderId="27" xfId="0" applyFont="1" applyBorder="1" applyAlignment="1">
      <alignment horizontal="center" vertical="center" wrapText="1"/>
    </xf>
    <xf numFmtId="0" fontId="30" fillId="0" borderId="56" xfId="0" applyFont="1" applyBorder="1" applyAlignment="1">
      <alignment horizontal="center" vertical="center"/>
    </xf>
    <xf numFmtId="0" fontId="30" fillId="0" borderId="29" xfId="0" applyFont="1" applyBorder="1" applyAlignment="1">
      <alignment horizontal="center" vertical="center"/>
    </xf>
    <xf numFmtId="0" fontId="30" fillId="0" borderId="51" xfId="0" applyFont="1" applyBorder="1" applyAlignment="1">
      <alignment horizontal="center" vertical="center" textRotation="255" wrapText="1"/>
    </xf>
    <xf numFmtId="0" fontId="49" fillId="0" borderId="51" xfId="0" applyFont="1" applyBorder="1" applyAlignment="1">
      <alignment/>
    </xf>
    <xf numFmtId="0" fontId="49" fillId="0" borderId="66" xfId="0" applyFont="1" applyBorder="1" applyAlignment="1">
      <alignment/>
    </xf>
    <xf numFmtId="0" fontId="43" fillId="0" borderId="15" xfId="0" applyFont="1" applyBorder="1" applyAlignment="1">
      <alignment horizontal="center" vertical="center" wrapText="1"/>
    </xf>
    <xf numFmtId="0" fontId="43" fillId="0" borderId="67" xfId="0" applyFont="1" applyBorder="1" applyAlignment="1">
      <alignment horizontal="center" vertical="center"/>
    </xf>
    <xf numFmtId="0" fontId="43" fillId="0" borderId="4" xfId="0" applyFont="1" applyBorder="1" applyAlignment="1">
      <alignment horizontal="center" vertical="center"/>
    </xf>
    <xf numFmtId="4" fontId="43" fillId="0" borderId="65" xfId="0" applyNumberFormat="1" applyFont="1" applyBorder="1" applyAlignment="1">
      <alignment horizontal="center" vertical="center"/>
    </xf>
    <xf numFmtId="4" fontId="43" fillId="0" borderId="12" xfId="0" applyNumberFormat="1" applyFont="1" applyBorder="1" applyAlignment="1">
      <alignment horizontal="center" vertical="center"/>
    </xf>
    <xf numFmtId="0" fontId="43" fillId="0" borderId="57" xfId="0" applyFont="1" applyBorder="1" applyAlignment="1">
      <alignment horizontal="center" vertical="center"/>
    </xf>
    <xf numFmtId="0" fontId="43" fillId="0" borderId="0" xfId="0" applyFont="1" applyBorder="1" applyAlignment="1">
      <alignment horizontal="center" vertical="center"/>
    </xf>
    <xf numFmtId="4" fontId="43" fillId="0" borderId="59" xfId="0" applyNumberFormat="1" applyFont="1" applyBorder="1" applyAlignment="1">
      <alignment horizontal="center" vertical="center"/>
    </xf>
    <xf numFmtId="4" fontId="43" fillId="0" borderId="60" xfId="0" applyNumberFormat="1" applyFont="1" applyBorder="1" applyAlignment="1">
      <alignment horizontal="center" vertical="center"/>
    </xf>
    <xf numFmtId="0" fontId="30" fillId="0" borderId="0" xfId="0" applyNumberFormat="1" applyFont="1" applyBorder="1" applyAlignment="1">
      <alignment horizontal="center" vertical="center" textRotation="255" wrapText="1"/>
    </xf>
    <xf numFmtId="0" fontId="49" fillId="0" borderId="0" xfId="0" applyFont="1" applyBorder="1" applyAlignment="1">
      <alignment/>
    </xf>
    <xf numFmtId="0" fontId="49" fillId="0" borderId="6" xfId="0" applyFont="1" applyBorder="1" applyAlignment="1">
      <alignment/>
    </xf>
    <xf numFmtId="0" fontId="30" fillId="0" borderId="0" xfId="0" applyFont="1" applyBorder="1" applyAlignment="1">
      <alignment horizontal="center" vertical="center" textRotation="255" wrapText="1"/>
    </xf>
    <xf numFmtId="0" fontId="47" fillId="0" borderId="0" xfId="0" applyFont="1" applyAlignment="1">
      <alignment wrapText="1"/>
    </xf>
    <xf numFmtId="0" fontId="48" fillId="0" borderId="0" xfId="0" applyFont="1" applyAlignment="1">
      <alignment wrapText="1"/>
    </xf>
    <xf numFmtId="185" fontId="43" fillId="0" borderId="34" xfId="0" applyNumberFormat="1" applyFont="1" applyBorder="1" applyAlignment="1">
      <alignment horizontal="right" vertical="center"/>
    </xf>
    <xf numFmtId="185" fontId="43" fillId="0" borderId="35" xfId="0" applyNumberFormat="1" applyFont="1" applyBorder="1" applyAlignment="1">
      <alignment horizontal="right" vertical="center"/>
    </xf>
    <xf numFmtId="0" fontId="43" fillId="0" borderId="34" xfId="0" applyFont="1" applyBorder="1" applyAlignment="1">
      <alignment horizontal="center" vertical="center"/>
    </xf>
    <xf numFmtId="0" fontId="43" fillId="0" borderId="62" xfId="0" applyFont="1" applyBorder="1" applyAlignment="1">
      <alignment horizontal="center" vertical="center"/>
    </xf>
    <xf numFmtId="0" fontId="43" fillId="0" borderId="35" xfId="0" applyFont="1" applyBorder="1" applyAlignment="1">
      <alignment horizontal="center" vertical="center"/>
    </xf>
    <xf numFmtId="0" fontId="43" fillId="0" borderId="68" xfId="0" applyFont="1" applyBorder="1" applyAlignment="1">
      <alignment horizontal="center" vertical="center"/>
    </xf>
    <xf numFmtId="0" fontId="43" fillId="0" borderId="30" xfId="0" applyFont="1" applyBorder="1" applyAlignment="1">
      <alignment horizontal="center" vertical="center"/>
    </xf>
    <xf numFmtId="0" fontId="43" fillId="0" borderId="31" xfId="0" applyFont="1" applyBorder="1" applyAlignment="1">
      <alignment horizontal="center" vertical="center"/>
    </xf>
    <xf numFmtId="0" fontId="30" fillId="0" borderId="34" xfId="0" applyFont="1" applyBorder="1" applyAlignment="1">
      <alignment horizontal="center" vertical="center" wrapText="1"/>
    </xf>
    <xf numFmtId="0" fontId="30" fillId="0" borderId="69" xfId="0" applyFont="1" applyBorder="1" applyAlignment="1">
      <alignment horizontal="center" vertical="center" wrapText="1"/>
    </xf>
    <xf numFmtId="0" fontId="30" fillId="0" borderId="62" xfId="0" applyFont="1" applyBorder="1" applyAlignment="1">
      <alignment horizontal="center" vertical="center" wrapText="1"/>
    </xf>
    <xf numFmtId="0" fontId="30" fillId="0" borderId="35" xfId="0" applyFont="1" applyBorder="1" applyAlignment="1">
      <alignment horizontal="center" vertical="center" wrapText="1"/>
    </xf>
    <xf numFmtId="185" fontId="43" fillId="0" borderId="10" xfId="0" applyNumberFormat="1" applyFont="1" applyBorder="1" applyAlignment="1">
      <alignment horizontal="right" vertical="center"/>
    </xf>
    <xf numFmtId="185" fontId="43" fillId="0" borderId="70" xfId="0" applyNumberFormat="1" applyFont="1" applyBorder="1" applyAlignment="1">
      <alignment horizontal="right" vertical="center"/>
    </xf>
    <xf numFmtId="185" fontId="43" fillId="0" borderId="8" xfId="0" applyNumberFormat="1" applyFont="1" applyBorder="1" applyAlignment="1">
      <alignment horizontal="center" vertical="center"/>
    </xf>
    <xf numFmtId="185" fontId="43" fillId="0" borderId="58" xfId="0" applyNumberFormat="1" applyFont="1" applyBorder="1" applyAlignment="1">
      <alignment horizontal="center" vertical="center"/>
    </xf>
    <xf numFmtId="185" fontId="43" fillId="0" borderId="71" xfId="0" applyNumberFormat="1" applyFont="1" applyBorder="1" applyAlignment="1">
      <alignment horizontal="left" vertical="center"/>
    </xf>
    <xf numFmtId="185" fontId="43" fillId="0" borderId="61" xfId="0" applyNumberFormat="1" applyFont="1" applyBorder="1" applyAlignment="1">
      <alignment horizontal="left" vertical="center"/>
    </xf>
    <xf numFmtId="185" fontId="43" fillId="0" borderId="8" xfId="0" applyNumberFormat="1" applyFont="1" applyBorder="1" applyAlignment="1">
      <alignment horizontal="center" vertical="center" wrapText="1"/>
    </xf>
    <xf numFmtId="185" fontId="43" fillId="0" borderId="58" xfId="0" applyNumberFormat="1" applyFont="1" applyBorder="1" applyAlignment="1">
      <alignment horizontal="center" vertical="center" wrapText="1"/>
    </xf>
    <xf numFmtId="185" fontId="43" fillId="0" borderId="7" xfId="0" applyNumberFormat="1" applyFont="1" applyBorder="1" applyAlignment="1">
      <alignment horizontal="left" vertical="center" wrapText="1"/>
    </xf>
    <xf numFmtId="185" fontId="43" fillId="0" borderId="68" xfId="0" applyNumberFormat="1" applyFont="1" applyBorder="1" applyAlignment="1">
      <alignment horizontal="left" vertical="center" wrapText="1"/>
    </xf>
    <xf numFmtId="185" fontId="43" fillId="0" borderId="3" xfId="0" applyNumberFormat="1" applyFont="1" applyBorder="1" applyAlignment="1">
      <alignment horizontal="right" vertical="center" wrapText="1"/>
    </xf>
    <xf numFmtId="185" fontId="43" fillId="0" borderId="9" xfId="0" applyNumberFormat="1" applyFont="1" applyBorder="1" applyAlignment="1">
      <alignment horizontal="right" vertical="center" wrapText="1"/>
    </xf>
    <xf numFmtId="190" fontId="43" fillId="0" borderId="41" xfId="0" applyNumberFormat="1" applyFont="1" applyBorder="1" applyAlignment="1">
      <alignment horizontal="center" vertical="center"/>
    </xf>
    <xf numFmtId="190" fontId="43" fillId="0" borderId="43" xfId="0" applyNumberFormat="1" applyFont="1" applyBorder="1" applyAlignment="1">
      <alignment horizontal="center" vertical="center"/>
    </xf>
    <xf numFmtId="185" fontId="43" fillId="0" borderId="72" xfId="0" applyNumberFormat="1" applyFont="1" applyBorder="1" applyAlignment="1">
      <alignment horizontal="right" vertical="center"/>
    </xf>
    <xf numFmtId="185" fontId="43" fillId="0" borderId="52" xfId="0" applyNumberFormat="1" applyFont="1" applyBorder="1" applyAlignment="1">
      <alignment horizontal="right" vertical="center"/>
    </xf>
    <xf numFmtId="190" fontId="43" fillId="0" borderId="36" xfId="0" applyNumberFormat="1" applyFont="1" applyBorder="1" applyAlignment="1">
      <alignment horizontal="center" vertical="center"/>
    </xf>
    <xf numFmtId="182" fontId="43" fillId="0" borderId="40" xfId="0" applyNumberFormat="1" applyFont="1" applyBorder="1" applyAlignment="1">
      <alignment horizontal="center" vertical="center"/>
    </xf>
    <xf numFmtId="182" fontId="43" fillId="0" borderId="42" xfId="0" applyNumberFormat="1" applyFont="1" applyBorder="1" applyAlignment="1">
      <alignment horizontal="center" vertical="center"/>
    </xf>
    <xf numFmtId="182" fontId="43" fillId="0" borderId="46" xfId="0" applyNumberFormat="1" applyFont="1" applyBorder="1" applyAlignment="1">
      <alignment horizontal="center" vertical="center"/>
    </xf>
    <xf numFmtId="185" fontId="43" fillId="0" borderId="36" xfId="0" applyNumberFormat="1" applyFont="1" applyBorder="1" applyAlignment="1">
      <alignment horizontal="right" vertical="center"/>
    </xf>
    <xf numFmtId="185" fontId="43" fillId="0" borderId="73" xfId="0" applyNumberFormat="1" applyFont="1" applyBorder="1" applyAlignment="1">
      <alignment horizontal="right" vertical="center"/>
    </xf>
    <xf numFmtId="185" fontId="43" fillId="0" borderId="50" xfId="0" applyNumberFormat="1" applyFont="1" applyBorder="1" applyAlignment="1">
      <alignment horizontal="right" vertical="center"/>
    </xf>
    <xf numFmtId="185" fontId="43" fillId="0" borderId="66" xfId="0" applyNumberFormat="1" applyFont="1" applyBorder="1" applyAlignment="1">
      <alignment horizontal="right" vertical="center"/>
    </xf>
    <xf numFmtId="185" fontId="43" fillId="0" borderId="28" xfId="0" applyNumberFormat="1" applyFont="1" applyBorder="1" applyAlignment="1">
      <alignment horizontal="right" vertical="center" wrapText="1"/>
    </xf>
    <xf numFmtId="185" fontId="43" fillId="0" borderId="44" xfId="0" applyNumberFormat="1" applyFont="1" applyBorder="1" applyAlignment="1">
      <alignment horizontal="right" vertical="center" wrapText="1"/>
    </xf>
    <xf numFmtId="185" fontId="43" fillId="0" borderId="39" xfId="0" applyNumberFormat="1" applyFont="1" applyBorder="1" applyAlignment="1">
      <alignment horizontal="right" vertical="center" wrapText="1"/>
    </xf>
    <xf numFmtId="185" fontId="43" fillId="0" borderId="37" xfId="0" applyNumberFormat="1" applyFont="1" applyBorder="1" applyAlignment="1">
      <alignment horizontal="right" vertical="center" wrapText="1"/>
    </xf>
    <xf numFmtId="185" fontId="43" fillId="0" borderId="57" xfId="0" applyNumberFormat="1" applyFont="1" applyBorder="1" applyAlignment="1">
      <alignment horizontal="center" vertical="center" wrapText="1"/>
    </xf>
    <xf numFmtId="185" fontId="43" fillId="0" borderId="6" xfId="0" applyNumberFormat="1" applyFont="1" applyBorder="1" applyAlignment="1">
      <alignment horizontal="center" vertical="center" wrapText="1"/>
    </xf>
    <xf numFmtId="185" fontId="43" fillId="0" borderId="67" xfId="0" applyNumberFormat="1" applyFont="1" applyBorder="1" applyAlignment="1">
      <alignment horizontal="left" vertical="center" wrapText="1"/>
    </xf>
    <xf numFmtId="185" fontId="43" fillId="0" borderId="5" xfId="0" applyNumberFormat="1" applyFont="1" applyBorder="1" applyAlignment="1">
      <alignment horizontal="left" vertical="center" wrapText="1"/>
    </xf>
    <xf numFmtId="185" fontId="43" fillId="0" borderId="43" xfId="0" applyNumberFormat="1" applyFont="1" applyBorder="1" applyAlignment="1">
      <alignment horizontal="right" vertical="center"/>
    </xf>
    <xf numFmtId="185" fontId="43" fillId="0" borderId="65" xfId="0" applyNumberFormat="1" applyFont="1" applyBorder="1" applyAlignment="1">
      <alignment horizontal="right" vertical="center"/>
    </xf>
    <xf numFmtId="185" fontId="43" fillId="0" borderId="11" xfId="0" applyNumberFormat="1" applyFont="1" applyBorder="1" applyAlignment="1">
      <alignment horizontal="right" vertical="center"/>
    </xf>
    <xf numFmtId="185" fontId="43" fillId="0" borderId="57" xfId="0" applyNumberFormat="1" applyFont="1" applyBorder="1" applyAlignment="1">
      <alignment horizontal="center" vertical="center"/>
    </xf>
    <xf numFmtId="185" fontId="43" fillId="0" borderId="6" xfId="0" applyNumberFormat="1" applyFont="1" applyBorder="1" applyAlignment="1">
      <alignment horizontal="center" vertical="center"/>
    </xf>
    <xf numFmtId="185" fontId="43" fillId="0" borderId="59" xfId="0" applyNumberFormat="1" applyFont="1" applyBorder="1" applyAlignment="1">
      <alignment horizontal="left" vertical="center"/>
    </xf>
    <xf numFmtId="185" fontId="43" fillId="0" borderId="74" xfId="0" applyNumberFormat="1" applyFont="1" applyBorder="1" applyAlignment="1">
      <alignment horizontal="left" vertical="center"/>
    </xf>
    <xf numFmtId="185" fontId="43" fillId="0" borderId="53" xfId="0" applyNumberFormat="1" applyFont="1" applyBorder="1" applyAlignment="1">
      <alignment horizontal="right" vertical="center" wrapText="1"/>
    </xf>
    <xf numFmtId="185" fontId="43" fillId="0" borderId="75" xfId="0" applyNumberFormat="1" applyFont="1" applyBorder="1" applyAlignment="1">
      <alignment horizontal="right" vertical="center" wrapText="1"/>
    </xf>
    <xf numFmtId="185" fontId="43" fillId="0" borderId="27" xfId="0" applyNumberFormat="1" applyFont="1" applyBorder="1" applyAlignment="1">
      <alignment horizontal="right" vertical="center" wrapText="1"/>
    </xf>
    <xf numFmtId="4" fontId="43" fillId="0" borderId="50" xfId="0" applyNumberFormat="1" applyFont="1" applyBorder="1" applyAlignment="1">
      <alignment horizontal="center" vertical="center" wrapText="1"/>
    </xf>
    <xf numFmtId="4" fontId="43" fillId="0" borderId="51" xfId="0" applyNumberFormat="1" applyFont="1" applyBorder="1" applyAlignment="1">
      <alignment horizontal="center" vertical="center" wrapText="1"/>
    </xf>
    <xf numFmtId="4" fontId="43" fillId="0" borderId="52" xfId="0" applyNumberFormat="1" applyFont="1" applyBorder="1" applyAlignment="1">
      <alignment horizontal="center" vertical="center" wrapText="1"/>
    </xf>
    <xf numFmtId="4" fontId="43" fillId="0" borderId="59" xfId="0" applyNumberFormat="1" applyFont="1" applyBorder="1" applyAlignment="1">
      <alignment horizontal="center" vertical="center" wrapText="1"/>
    </xf>
    <xf numFmtId="4" fontId="43" fillId="0" borderId="60" xfId="0" applyNumberFormat="1" applyFont="1" applyBorder="1" applyAlignment="1">
      <alignment horizontal="center" vertical="center" wrapText="1"/>
    </xf>
    <xf numFmtId="4" fontId="43" fillId="0" borderId="61" xfId="0" applyNumberFormat="1" applyFont="1" applyBorder="1" applyAlignment="1">
      <alignment horizontal="center" vertical="center" wrapText="1"/>
    </xf>
    <xf numFmtId="185" fontId="43" fillId="0" borderId="63" xfId="0" applyNumberFormat="1" applyFont="1" applyBorder="1" applyAlignment="1">
      <alignment horizontal="right" vertical="center"/>
    </xf>
    <xf numFmtId="185" fontId="43" fillId="0" borderId="9" xfId="0" applyNumberFormat="1" applyFont="1" applyBorder="1" applyAlignment="1">
      <alignment horizontal="right" vertical="center"/>
    </xf>
    <xf numFmtId="185" fontId="43" fillId="0" borderId="9" xfId="0" applyNumberFormat="1" applyFont="1" applyBorder="1" applyAlignment="1">
      <alignment horizontal="left" vertical="center"/>
    </xf>
    <xf numFmtId="185" fontId="43" fillId="0" borderId="1" xfId="0" applyNumberFormat="1" applyFont="1" applyBorder="1" applyAlignment="1">
      <alignment horizontal="left" vertical="center"/>
    </xf>
    <xf numFmtId="0" fontId="46" fillId="0" borderId="56" xfId="0" applyFont="1" applyBorder="1" applyAlignment="1">
      <alignment horizontal="left" vertical="center" wrapText="1"/>
    </xf>
    <xf numFmtId="0" fontId="46" fillId="0" borderId="29" xfId="0" applyFont="1" applyBorder="1" applyAlignment="1">
      <alignment horizontal="left" vertical="center" wrapText="1"/>
    </xf>
    <xf numFmtId="185" fontId="43" fillId="0" borderId="64" xfId="0" applyNumberFormat="1" applyFont="1" applyBorder="1" applyAlignment="1">
      <alignment horizontal="center" vertical="center"/>
    </xf>
    <xf numFmtId="185" fontId="43" fillId="0" borderId="46" xfId="0" applyNumberFormat="1" applyFont="1" applyBorder="1" applyAlignment="1">
      <alignment horizontal="center" vertical="center"/>
    </xf>
    <xf numFmtId="185" fontId="43" fillId="0" borderId="64" xfId="0" applyNumberFormat="1" applyFont="1" applyBorder="1" applyAlignment="1">
      <alignment horizontal="right" vertical="center"/>
    </xf>
    <xf numFmtId="185" fontId="43" fillId="0" borderId="44" xfId="0" applyNumberFormat="1" applyFont="1" applyBorder="1" applyAlignment="1">
      <alignment horizontal="right" vertical="center"/>
    </xf>
    <xf numFmtId="185" fontId="43" fillId="0" borderId="44" xfId="0" applyNumberFormat="1" applyFont="1" applyBorder="1" applyAlignment="1">
      <alignment horizontal="left" vertical="center"/>
    </xf>
    <xf numFmtId="185" fontId="43" fillId="0" borderId="45" xfId="0" applyNumberFormat="1" applyFont="1" applyBorder="1" applyAlignment="1">
      <alignment horizontal="left" vertical="center"/>
    </xf>
    <xf numFmtId="0" fontId="46" fillId="0" borderId="3" xfId="0" applyFont="1" applyBorder="1" applyAlignment="1">
      <alignment vertical="center" wrapText="1"/>
    </xf>
    <xf numFmtId="0" fontId="46" fillId="0" borderId="42" xfId="0" applyFont="1" applyBorder="1" applyAlignment="1">
      <alignment vertical="center" wrapText="1"/>
    </xf>
    <xf numFmtId="185" fontId="43" fillId="0" borderId="55" xfId="0" applyNumberFormat="1" applyFont="1" applyBorder="1" applyAlignment="1">
      <alignment horizontal="center" vertical="center"/>
    </xf>
    <xf numFmtId="185" fontId="43" fillId="0" borderId="33" xfId="0" applyNumberFormat="1" applyFont="1" applyBorder="1" applyAlignment="1">
      <alignment horizontal="center" vertical="center"/>
    </xf>
    <xf numFmtId="0" fontId="46" fillId="0" borderId="2" xfId="0" applyFont="1" applyBorder="1" applyAlignment="1">
      <alignment horizontal="left" vertical="center" wrapText="1"/>
    </xf>
    <xf numFmtId="0" fontId="46" fillId="0" borderId="33" xfId="0" applyFont="1" applyBorder="1" applyAlignment="1">
      <alignment horizontal="left" vertical="center" wrapText="1"/>
    </xf>
    <xf numFmtId="185" fontId="43" fillId="0" borderId="76" xfId="0" applyNumberFormat="1" applyFont="1" applyBorder="1" applyAlignment="1">
      <alignment horizontal="center" vertical="center"/>
    </xf>
    <xf numFmtId="185" fontId="43" fillId="0" borderId="77" xfId="0" applyNumberFormat="1" applyFont="1" applyBorder="1" applyAlignment="1">
      <alignment horizontal="center" vertical="center"/>
    </xf>
    <xf numFmtId="0" fontId="46" fillId="0" borderId="1" xfId="0" applyFont="1" applyBorder="1" applyAlignment="1">
      <alignment horizontal="left" vertical="center" wrapText="1"/>
    </xf>
    <xf numFmtId="185" fontId="43" fillId="0" borderId="27" xfId="0" applyNumberFormat="1" applyFont="1" applyBorder="1" applyAlignment="1">
      <alignment horizontal="center" vertical="center"/>
    </xf>
    <xf numFmtId="185" fontId="43" fillId="0" borderId="29" xfId="0" applyNumberFormat="1" applyFont="1" applyBorder="1" applyAlignment="1">
      <alignment horizontal="center" vertical="center"/>
    </xf>
    <xf numFmtId="185" fontId="43" fillId="0" borderId="37" xfId="0" applyNumberFormat="1" applyFont="1" applyBorder="1" applyAlignment="1">
      <alignment horizontal="left" vertical="center"/>
    </xf>
    <xf numFmtId="185" fontId="43" fillId="0" borderId="38" xfId="0" applyNumberFormat="1" applyFont="1" applyBorder="1" applyAlignment="1">
      <alignment horizontal="left" vertical="center"/>
    </xf>
    <xf numFmtId="0" fontId="46" fillId="0" borderId="54" xfId="0" applyFont="1" applyBorder="1" applyAlignment="1">
      <alignment horizontal="left" vertical="center" wrapText="1"/>
    </xf>
    <xf numFmtId="0" fontId="46" fillId="0" borderId="24" xfId="0" applyFont="1" applyBorder="1" applyAlignment="1">
      <alignment horizontal="left" vertical="center" wrapText="1"/>
    </xf>
    <xf numFmtId="185" fontId="43" fillId="0" borderId="53" xfId="0" applyNumberFormat="1" applyFont="1" applyBorder="1" applyAlignment="1">
      <alignment horizontal="center" vertical="center"/>
    </xf>
    <xf numFmtId="185" fontId="43" fillId="0" borderId="24" xfId="0" applyNumberFormat="1" applyFont="1" applyBorder="1" applyAlignment="1">
      <alignment horizontal="center" vertical="center"/>
    </xf>
    <xf numFmtId="185" fontId="43" fillId="0" borderId="37" xfId="0" applyNumberFormat="1" applyFont="1" applyBorder="1" applyAlignment="1">
      <alignment horizontal="right" vertical="center"/>
    </xf>
    <xf numFmtId="0" fontId="30" fillId="0" borderId="45" xfId="0" applyFont="1" applyBorder="1" applyAlignment="1">
      <alignment horizontal="center" vertical="center" wrapText="1"/>
    </xf>
    <xf numFmtId="0" fontId="44" fillId="0" borderId="0" xfId="25" applyFont="1" applyAlignment="1">
      <alignment horizontal="center" vertical="center"/>
      <protection/>
    </xf>
    <xf numFmtId="0" fontId="30" fillId="0" borderId="53" xfId="0" applyFont="1" applyBorder="1" applyAlignment="1">
      <alignment horizontal="center" vertical="center"/>
    </xf>
    <xf numFmtId="0" fontId="30" fillId="0" borderId="54" xfId="0" applyFont="1" applyBorder="1" applyAlignment="1">
      <alignment horizontal="center" vertical="center"/>
    </xf>
    <xf numFmtId="0" fontId="30" fillId="0" borderId="24" xfId="0" applyFont="1" applyBorder="1" applyAlignment="1">
      <alignment horizontal="center" vertical="center"/>
    </xf>
    <xf numFmtId="0" fontId="30" fillId="0" borderId="38" xfId="0" applyFont="1" applyBorder="1" applyAlignment="1">
      <alignment horizontal="center" vertical="center"/>
    </xf>
    <xf numFmtId="0" fontId="4" fillId="0" borderId="36" xfId="0" applyFont="1" applyBorder="1" applyAlignment="1">
      <alignment horizontal="center" vertical="center" wrapText="1"/>
    </xf>
    <xf numFmtId="0" fontId="4" fillId="0" borderId="43" xfId="0" applyFont="1" applyBorder="1" applyAlignment="1">
      <alignment horizontal="center" vertical="center" wrapText="1"/>
    </xf>
    <xf numFmtId="0" fontId="30" fillId="0" borderId="39" xfId="0" applyFont="1" applyBorder="1" applyAlignment="1">
      <alignment horizontal="center" vertical="center"/>
    </xf>
    <xf numFmtId="0" fontId="30" fillId="0" borderId="53"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5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56"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70" xfId="0" applyFont="1" applyBorder="1" applyAlignment="1">
      <alignment horizontal="center" vertical="center" wrapText="1"/>
    </xf>
    <xf numFmtId="0" fontId="30" fillId="0" borderId="36" xfId="0" applyFont="1" applyBorder="1" applyAlignment="1">
      <alignment horizontal="center" vertical="center" textRotation="255"/>
    </xf>
    <xf numFmtId="0" fontId="30" fillId="0" borderId="41" xfId="0" applyFont="1" applyBorder="1" applyAlignment="1">
      <alignment horizontal="center" vertical="center" textRotation="255"/>
    </xf>
    <xf numFmtId="0" fontId="30" fillId="0" borderId="73" xfId="0" applyFont="1" applyBorder="1" applyAlignment="1">
      <alignment horizontal="center" vertical="center" textRotation="255"/>
    </xf>
    <xf numFmtId="0" fontId="43" fillId="0" borderId="53" xfId="0" applyFont="1" applyBorder="1" applyAlignment="1">
      <alignment horizontal="center" vertical="center"/>
    </xf>
    <xf numFmtId="0" fontId="43" fillId="0" borderId="55" xfId="0" applyFont="1" applyBorder="1" applyAlignment="1">
      <alignment horizontal="center" vertical="center"/>
    </xf>
    <xf numFmtId="0" fontId="43" fillId="0" borderId="75" xfId="0" applyFont="1" applyBorder="1" applyAlignment="1">
      <alignment horizontal="center" vertical="center"/>
    </xf>
    <xf numFmtId="4" fontId="43" fillId="0" borderId="24" xfId="0" applyNumberFormat="1" applyFont="1" applyBorder="1" applyAlignment="1">
      <alignment horizontal="center" vertical="center"/>
    </xf>
    <xf numFmtId="4" fontId="43" fillId="0" borderId="33" xfId="0" applyNumberFormat="1" applyFont="1" applyBorder="1" applyAlignment="1">
      <alignment horizontal="center" vertical="center"/>
    </xf>
    <xf numFmtId="4" fontId="43" fillId="0" borderId="49" xfId="0" applyNumberFormat="1" applyFont="1" applyBorder="1" applyAlignment="1">
      <alignment horizontal="center" vertical="center"/>
    </xf>
    <xf numFmtId="179" fontId="5" fillId="0" borderId="2" xfId="17" applyNumberFormat="1" applyFont="1" applyBorder="1" applyAlignment="1">
      <alignment horizontal="center" vertical="center"/>
      <protection/>
    </xf>
    <xf numFmtId="176" fontId="4" fillId="0" borderId="0" xfId="17" applyNumberFormat="1" applyFont="1" applyAlignment="1">
      <alignment horizontal="center"/>
      <protection/>
    </xf>
    <xf numFmtId="0" fontId="5" fillId="0" borderId="0" xfId="17" applyNumberFormat="1" applyFont="1" applyBorder="1" applyAlignment="1">
      <alignment horizontal="center"/>
      <protection/>
    </xf>
    <xf numFmtId="0" fontId="5" fillId="0" borderId="3" xfId="0" applyFont="1" applyBorder="1" applyAlignment="1">
      <alignment horizontal="left" vertical="center" wrapText="1"/>
    </xf>
    <xf numFmtId="0" fontId="5" fillId="0" borderId="9" xfId="0" applyFont="1" applyBorder="1" applyAlignment="1">
      <alignment horizontal="left" vertical="center" wrapText="1"/>
    </xf>
    <xf numFmtId="0" fontId="5" fillId="0" borderId="1" xfId="0" applyFont="1" applyBorder="1" applyAlignment="1">
      <alignment horizontal="left" vertical="center" wrapText="1"/>
    </xf>
    <xf numFmtId="185" fontId="10" fillId="0" borderId="3" xfId="0" applyNumberFormat="1" applyFont="1" applyBorder="1" applyAlignment="1" quotePrefix="1">
      <alignment horizontal="center" vertical="center" wrapText="1"/>
    </xf>
    <xf numFmtId="185" fontId="10" fillId="0" borderId="9" xfId="0" applyNumberFormat="1" applyFont="1" applyBorder="1" applyAlignment="1">
      <alignment horizontal="center" vertical="center" wrapText="1"/>
    </xf>
    <xf numFmtId="185" fontId="10" fillId="0" borderId="1" xfId="0" applyNumberFormat="1" applyFont="1" applyBorder="1" applyAlignment="1">
      <alignment horizontal="center" vertical="center" wrapText="1"/>
    </xf>
    <xf numFmtId="185" fontId="10" fillId="0" borderId="15" xfId="0" applyNumberFormat="1" applyFont="1" applyBorder="1" applyAlignment="1">
      <alignment horizontal="center" vertical="center"/>
    </xf>
    <xf numFmtId="185" fontId="10" fillId="0" borderId="7" xfId="0" applyNumberFormat="1" applyFont="1" applyBorder="1" applyAlignment="1">
      <alignment horizontal="left" vertical="center"/>
    </xf>
    <xf numFmtId="185" fontId="10" fillId="0" borderId="5" xfId="0" applyNumberFormat="1" applyFont="1" applyBorder="1" applyAlignment="1">
      <alignment horizontal="left" vertical="center"/>
    </xf>
    <xf numFmtId="185" fontId="10" fillId="0" borderId="8" xfId="0" applyNumberFormat="1" applyFont="1" applyBorder="1" applyAlignment="1">
      <alignment horizontal="center" vertical="center"/>
    </xf>
    <xf numFmtId="185" fontId="10" fillId="0" borderId="6" xfId="0" applyNumberFormat="1" applyFont="1" applyBorder="1" applyAlignment="1">
      <alignment horizontal="center" vertical="center"/>
    </xf>
    <xf numFmtId="185" fontId="10" fillId="0" borderId="8" xfId="0" applyNumberFormat="1" applyFont="1" applyBorder="1" applyAlignment="1">
      <alignment horizontal="center" vertical="center" wrapText="1"/>
    </xf>
    <xf numFmtId="185" fontId="10" fillId="0" borderId="6" xfId="0" applyNumberFormat="1" applyFont="1" applyBorder="1" applyAlignment="1">
      <alignment horizontal="center" vertical="center" wrapText="1"/>
    </xf>
    <xf numFmtId="185" fontId="10" fillId="0" borderId="7" xfId="0" applyNumberFormat="1" applyFont="1" applyBorder="1" applyAlignment="1">
      <alignment horizontal="center" vertical="center" wrapText="1"/>
    </xf>
    <xf numFmtId="185" fontId="10" fillId="0" borderId="5" xfId="0" applyNumberFormat="1" applyFont="1" applyBorder="1" applyAlignment="1">
      <alignment horizontal="center" vertical="center" wrapText="1"/>
    </xf>
    <xf numFmtId="185" fontId="10" fillId="0" borderId="10" xfId="0" applyNumberFormat="1" applyFont="1" applyBorder="1" applyAlignment="1">
      <alignment horizontal="right" vertical="center"/>
    </xf>
    <xf numFmtId="185" fontId="10" fillId="0" borderId="11" xfId="0" applyNumberFormat="1" applyFont="1" applyBorder="1" applyAlignment="1">
      <alignment horizontal="right" vertical="center"/>
    </xf>
    <xf numFmtId="0" fontId="6" fillId="0" borderId="8" xfId="0" applyFont="1" applyBorder="1" applyAlignment="1">
      <alignment horizontal="left" wrapText="1"/>
    </xf>
    <xf numFmtId="0" fontId="6" fillId="0" borderId="8" xfId="0" applyFont="1" applyBorder="1" applyAlignment="1">
      <alignment horizontal="left"/>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textRotation="255" wrapText="1"/>
    </xf>
    <xf numFmtId="185" fontId="10" fillId="0" borderId="2" xfId="0" applyNumberFormat="1" applyFont="1" applyBorder="1" applyAlignment="1">
      <alignment horizontal="right" vertical="center"/>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185" fontId="10" fillId="0" borderId="2" xfId="0" applyNumberFormat="1" applyFont="1" applyBorder="1" applyAlignment="1">
      <alignment horizontal="center" vertical="center" wrapText="1"/>
    </xf>
    <xf numFmtId="185" fontId="10" fillId="0" borderId="3" xfId="0" applyNumberFormat="1" applyFont="1" applyBorder="1" applyAlignment="1">
      <alignment horizontal="right" vertical="center"/>
    </xf>
    <xf numFmtId="185" fontId="10" fillId="0" borderId="1" xfId="0" applyNumberFormat="1" applyFont="1" applyBorder="1" applyAlignment="1">
      <alignment horizontal="right" vertical="center"/>
    </xf>
    <xf numFmtId="185" fontId="10" fillId="0" borderId="9" xfId="0" applyNumberFormat="1" applyFont="1" applyBorder="1" applyAlignment="1">
      <alignment horizontal="right" vertical="center"/>
    </xf>
    <xf numFmtId="185" fontId="10" fillId="0" borderId="9" xfId="0" applyNumberFormat="1" applyFont="1" applyBorder="1" applyAlignment="1">
      <alignment horizontal="left" vertical="center"/>
    </xf>
    <xf numFmtId="185" fontId="10" fillId="0" borderId="1" xfId="0" applyNumberFormat="1" applyFont="1" applyBorder="1" applyAlignment="1">
      <alignment horizontal="left" vertical="center"/>
    </xf>
    <xf numFmtId="0" fontId="5" fillId="0" borderId="1" xfId="0" applyFont="1" applyBorder="1" applyAlignment="1">
      <alignment horizontal="center" vertical="center" textRotation="255" wrapText="1"/>
    </xf>
    <xf numFmtId="0" fontId="10"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textRotation="255"/>
    </xf>
    <xf numFmtId="0" fontId="5" fillId="0" borderId="2" xfId="0" applyFont="1" applyBorder="1" applyAlignment="1">
      <alignment horizontal="center" vertical="center"/>
    </xf>
    <xf numFmtId="0" fontId="5" fillId="0" borderId="13" xfId="0" applyFont="1" applyBorder="1" applyAlignment="1">
      <alignment horizontal="center" vertical="center" wrapText="1"/>
    </xf>
    <xf numFmtId="0" fontId="5" fillId="0" borderId="13" xfId="0" applyFont="1" applyBorder="1" applyAlignment="1">
      <alignment horizontal="center" vertical="center"/>
    </xf>
    <xf numFmtId="0" fontId="11" fillId="0" borderId="0" xfId="26" applyFont="1" applyBorder="1" applyAlignment="1">
      <alignment vertical="center"/>
      <protection/>
    </xf>
    <xf numFmtId="0" fontId="5" fillId="0" borderId="7" xfId="16" applyFont="1" applyBorder="1" applyAlignment="1">
      <alignment horizontal="center" vertical="center" wrapText="1"/>
      <protection/>
    </xf>
    <xf numFmtId="0" fontId="5" fillId="0" borderId="4" xfId="16" applyFont="1" applyBorder="1" applyAlignment="1">
      <alignment horizontal="center" vertical="center" wrapText="1"/>
      <protection/>
    </xf>
    <xf numFmtId="0" fontId="5" fillId="0" borderId="5" xfId="16" applyFont="1" applyBorder="1" applyAlignment="1">
      <alignment horizontal="center" vertical="center" wrapText="1"/>
      <protection/>
    </xf>
    <xf numFmtId="0" fontId="5" fillId="0" borderId="7" xfId="16" applyFont="1" applyBorder="1" applyAlignment="1">
      <alignment horizontal="center" vertical="center"/>
      <protection/>
    </xf>
    <xf numFmtId="0" fontId="5" fillId="0" borderId="4" xfId="16" applyFont="1" applyBorder="1" applyAlignment="1">
      <alignment horizontal="center" vertical="center"/>
      <protection/>
    </xf>
    <xf numFmtId="0" fontId="5" fillId="0" borderId="5" xfId="16" applyFont="1" applyBorder="1" applyAlignment="1">
      <alignment horizontal="center" vertical="center"/>
      <protection/>
    </xf>
    <xf numFmtId="0" fontId="5" fillId="0" borderId="10" xfId="16" applyFont="1" applyBorder="1" applyAlignment="1">
      <alignment horizontal="center" vertical="center" wrapText="1"/>
      <protection/>
    </xf>
    <xf numFmtId="0" fontId="5" fillId="0" borderId="12" xfId="16" applyFont="1" applyBorder="1" applyAlignment="1">
      <alignment horizontal="center" vertical="center" wrapText="1"/>
      <protection/>
    </xf>
    <xf numFmtId="0" fontId="5" fillId="0" borderId="11" xfId="16" applyFont="1" applyBorder="1" applyAlignment="1">
      <alignment horizontal="center" vertical="center" wrapText="1"/>
      <protection/>
    </xf>
    <xf numFmtId="0" fontId="5" fillId="0" borderId="13" xfId="16" applyFont="1" applyBorder="1" applyAlignment="1">
      <alignment horizontal="center" vertical="center" wrapText="1"/>
      <protection/>
    </xf>
    <xf numFmtId="0" fontId="5" fillId="0" borderId="14" xfId="16" applyFont="1" applyBorder="1" applyAlignment="1">
      <alignment horizontal="center" vertical="center" wrapText="1"/>
      <protection/>
    </xf>
    <xf numFmtId="0" fontId="5" fillId="0" borderId="15" xfId="16" applyFont="1" applyBorder="1" applyAlignment="1">
      <alignment horizontal="center" vertical="center" wrapText="1"/>
      <protection/>
    </xf>
    <xf numFmtId="0" fontId="6" fillId="0" borderId="6" xfId="16" applyFont="1" applyBorder="1" applyAlignment="1">
      <alignment horizontal="right"/>
      <protection/>
    </xf>
    <xf numFmtId="0" fontId="5" fillId="0" borderId="0" xfId="26" applyFont="1" applyBorder="1" applyAlignment="1">
      <alignment horizontal="center" vertical="center"/>
      <protection/>
    </xf>
    <xf numFmtId="0" fontId="5" fillId="0" borderId="2" xfId="23" applyFont="1" applyBorder="1" applyAlignment="1">
      <alignment horizontal="center" vertical="center"/>
      <protection/>
    </xf>
    <xf numFmtId="0" fontId="5" fillId="0" borderId="6" xfId="23" applyFont="1" applyBorder="1" applyAlignment="1">
      <alignment horizontal="center" vertical="center"/>
      <protection/>
    </xf>
    <xf numFmtId="0" fontId="5" fillId="0" borderId="9" xfId="23" applyFont="1" applyBorder="1" applyAlignment="1">
      <alignment horizontal="center" vertical="center"/>
      <protection/>
    </xf>
    <xf numFmtId="0" fontId="5" fillId="0" borderId="1" xfId="23" applyFont="1" applyBorder="1" applyAlignment="1">
      <alignment horizontal="center" vertical="center"/>
      <protection/>
    </xf>
    <xf numFmtId="0" fontId="5" fillId="0" borderId="13" xfId="23" applyFont="1" applyBorder="1" applyAlignment="1">
      <alignment horizontal="center" vertical="center"/>
      <protection/>
    </xf>
    <xf numFmtId="0" fontId="5" fillId="0" borderId="15" xfId="23" applyFont="1" applyBorder="1" applyAlignment="1">
      <alignment horizontal="center" vertical="center"/>
      <protection/>
    </xf>
    <xf numFmtId="0" fontId="6" fillId="0" borderId="13" xfId="23" applyFont="1" applyBorder="1" applyAlignment="1">
      <alignment horizontal="center" vertical="center" wrapText="1"/>
      <protection/>
    </xf>
    <xf numFmtId="0" fontId="6" fillId="0" borderId="15" xfId="23" applyFont="1" applyBorder="1" applyAlignment="1">
      <alignment horizontal="center" vertical="center" wrapText="1"/>
      <protection/>
    </xf>
    <xf numFmtId="0" fontId="0" fillId="0" borderId="14" xfId="0" applyBorder="1" applyAlignment="1">
      <alignment horizontal="center" vertical="center"/>
    </xf>
    <xf numFmtId="0" fontId="0" fillId="0" borderId="15" xfId="0" applyBorder="1" applyAlignment="1">
      <alignment horizontal="center" vertical="center"/>
    </xf>
    <xf numFmtId="0" fontId="5" fillId="0" borderId="10" xfId="23" applyFont="1" applyBorder="1" applyAlignment="1">
      <alignment horizontal="center" vertical="center"/>
      <protection/>
    </xf>
    <xf numFmtId="0" fontId="5" fillId="0" borderId="11" xfId="23" applyFont="1" applyBorder="1" applyAlignment="1">
      <alignment horizontal="center" vertical="center"/>
      <protection/>
    </xf>
    <xf numFmtId="0" fontId="4" fillId="0" borderId="0" xfId="23" applyFont="1" applyAlignment="1">
      <alignment vertical="center"/>
      <protection/>
    </xf>
    <xf numFmtId="0" fontId="5" fillId="0" borderId="6" xfId="23" applyFont="1" applyBorder="1" applyAlignment="1">
      <alignment horizontal="left"/>
      <protection/>
    </xf>
    <xf numFmtId="0" fontId="6" fillId="0" borderId="6" xfId="23" applyFont="1" applyBorder="1" applyAlignment="1">
      <alignment horizontal="right"/>
      <protection/>
    </xf>
    <xf numFmtId="0" fontId="0" fillId="0" borderId="0" xfId="0" applyAlignment="1">
      <alignment horizontal="right" vertical="center"/>
    </xf>
    <xf numFmtId="0" fontId="5" fillId="0" borderId="6" xfId="23" applyFont="1" applyBorder="1" applyAlignment="1">
      <alignment horizontal="right"/>
      <protection/>
    </xf>
    <xf numFmtId="0" fontId="0" fillId="0" borderId="6" xfId="0" applyBorder="1" applyAlignment="1">
      <alignment horizontal="right"/>
    </xf>
    <xf numFmtId="0" fontId="5" fillId="0" borderId="3" xfId="23" applyFont="1" applyBorder="1" applyAlignment="1">
      <alignment horizontal="center" vertical="center"/>
      <protection/>
    </xf>
    <xf numFmtId="0" fontId="5" fillId="0" borderId="7" xfId="23" applyFont="1" applyBorder="1" applyAlignment="1">
      <alignment horizontal="center" vertical="center"/>
      <protection/>
    </xf>
    <xf numFmtId="0" fontId="5" fillId="0" borderId="5" xfId="23" applyFont="1" applyBorder="1" applyAlignment="1">
      <alignment horizontal="center" vertical="center"/>
      <protection/>
    </xf>
    <xf numFmtId="0" fontId="5" fillId="0" borderId="13" xfId="23" applyFont="1" applyBorder="1" applyAlignment="1">
      <alignment horizontal="center" vertical="center" wrapText="1"/>
      <protection/>
    </xf>
    <xf numFmtId="0" fontId="5" fillId="0" borderId="15" xfId="23" applyFont="1" applyBorder="1" applyAlignment="1">
      <alignment horizontal="center" vertical="center" wrapText="1"/>
      <protection/>
    </xf>
    <xf numFmtId="0" fontId="5" fillId="0" borderId="0" xfId="23" applyFont="1" applyBorder="1" applyAlignment="1">
      <alignment horizontal="right"/>
      <protection/>
    </xf>
    <xf numFmtId="0" fontId="11" fillId="0" borderId="3" xfId="23" applyFont="1" applyBorder="1" applyAlignment="1">
      <alignment horizontal="center" vertical="center"/>
      <protection/>
    </xf>
    <xf numFmtId="0" fontId="13" fillId="0" borderId="9" xfId="23" applyFont="1" applyBorder="1">
      <alignment/>
      <protection/>
    </xf>
    <xf numFmtId="0" fontId="11" fillId="0" borderId="8" xfId="23" applyFont="1" applyBorder="1" applyAlignment="1">
      <alignment horizontal="center" vertical="center"/>
      <protection/>
    </xf>
    <xf numFmtId="0" fontId="11" fillId="0" borderId="4" xfId="23" applyFont="1" applyBorder="1" applyAlignment="1">
      <alignment horizontal="center" vertical="center"/>
      <protection/>
    </xf>
    <xf numFmtId="0" fontId="11" fillId="0" borderId="5" xfId="23" applyFont="1" applyBorder="1" applyAlignment="1">
      <alignment horizontal="center" vertical="center"/>
      <protection/>
    </xf>
    <xf numFmtId="0" fontId="11" fillId="0" borderId="11" xfId="23" applyFont="1" applyBorder="1" applyAlignment="1">
      <alignment horizontal="center" vertical="center"/>
      <protection/>
    </xf>
    <xf numFmtId="0" fontId="11" fillId="0" borderId="6" xfId="23" applyFont="1" applyBorder="1" applyAlignment="1">
      <alignment horizontal="center" vertical="center"/>
      <protection/>
    </xf>
    <xf numFmtId="0" fontId="11" fillId="0" borderId="9" xfId="23" applyFont="1" applyBorder="1" applyAlignment="1">
      <alignment horizontal="center" vertical="center"/>
      <protection/>
    </xf>
    <xf numFmtId="0" fontId="11" fillId="0" borderId="1" xfId="23" applyFont="1" applyBorder="1" applyAlignment="1">
      <alignment horizontal="center" vertical="center"/>
      <protection/>
    </xf>
    <xf numFmtId="0" fontId="11" fillId="0" borderId="0" xfId="23" applyFont="1" applyBorder="1" applyAlignment="1">
      <alignment horizontal="center" vertical="center"/>
      <protection/>
    </xf>
    <xf numFmtId="41" fontId="11" fillId="0" borderId="3" xfId="23" applyNumberFormat="1" applyFont="1" applyBorder="1" applyAlignment="1">
      <alignment horizontal="center" vertical="center"/>
      <protection/>
    </xf>
    <xf numFmtId="41" fontId="11" fillId="0" borderId="1" xfId="23" applyNumberFormat="1" applyFont="1" applyBorder="1" applyAlignment="1">
      <alignment horizontal="center" vertical="center"/>
      <protection/>
    </xf>
    <xf numFmtId="0" fontId="11" fillId="0" borderId="2" xfId="0" applyFont="1" applyBorder="1" applyAlignment="1">
      <alignment horizontal="center"/>
    </xf>
    <xf numFmtId="0" fontId="11" fillId="0" borderId="3" xfId="0" applyFont="1" applyBorder="1" applyAlignment="1">
      <alignment horizontal="center"/>
    </xf>
    <xf numFmtId="0" fontId="11" fillId="0" borderId="1" xfId="0" applyFont="1" applyBorder="1" applyAlignment="1">
      <alignment horizontal="center"/>
    </xf>
    <xf numFmtId="0" fontId="4" fillId="0" borderId="0" xfId="0" applyFont="1" applyAlignment="1">
      <alignment horizontal="right"/>
    </xf>
    <xf numFmtId="0" fontId="9" fillId="0" borderId="6" xfId="23" applyFont="1" applyBorder="1" applyAlignment="1">
      <alignment horizontal="right"/>
      <protection/>
    </xf>
    <xf numFmtId="0" fontId="11" fillId="0" borderId="1" xfId="0" applyFont="1" applyBorder="1" applyAlignment="1">
      <alignment horizontal="center" vertical="center"/>
    </xf>
    <xf numFmtId="0" fontId="31" fillId="0" borderId="0" xfId="24" applyFont="1" applyAlignment="1">
      <alignment horizontal="right"/>
      <protection/>
    </xf>
    <xf numFmtId="0" fontId="5" fillId="0" borderId="13" xfId="24" applyFont="1" applyBorder="1" applyAlignment="1">
      <alignment horizontal="center" vertical="center"/>
      <protection/>
    </xf>
    <xf numFmtId="0" fontId="5" fillId="0" borderId="14" xfId="24" applyFont="1" applyBorder="1" applyAlignment="1">
      <alignment vertical="center"/>
      <protection/>
    </xf>
    <xf numFmtId="0" fontId="5" fillId="0" borderId="13" xfId="24" applyFont="1" applyBorder="1" applyAlignment="1">
      <alignment horizontal="center" vertical="center" wrapText="1"/>
      <protection/>
    </xf>
    <xf numFmtId="0" fontId="5" fillId="0" borderId="14" xfId="24" applyFont="1" applyBorder="1" applyAlignment="1">
      <alignment vertical="center" wrapText="1"/>
      <protection/>
    </xf>
    <xf numFmtId="0" fontId="5" fillId="0" borderId="3" xfId="0" applyFont="1" applyBorder="1" applyAlignment="1">
      <alignment horizontal="center" vertical="center"/>
    </xf>
    <xf numFmtId="0" fontId="5" fillId="0" borderId="1" xfId="0" applyFont="1" applyBorder="1" applyAlignment="1">
      <alignment horizontal="center" vertical="center"/>
    </xf>
    <xf numFmtId="182" fontId="5" fillId="0" borderId="2" xfId="0" applyNumberFormat="1" applyFont="1" applyBorder="1" applyAlignment="1">
      <alignment horizontal="center" vertical="center"/>
    </xf>
    <xf numFmtId="0" fontId="5" fillId="0" borderId="10" xfId="0" applyFont="1" applyBorder="1" applyAlignment="1">
      <alignment horizontal="center"/>
    </xf>
    <xf numFmtId="0" fontId="5" fillId="0" borderId="7" xfId="0" applyFont="1" applyBorder="1" applyAlignment="1">
      <alignment horizontal="center"/>
    </xf>
    <xf numFmtId="186" fontId="5" fillId="0" borderId="11" xfId="28" applyNumberFormat="1" applyFont="1" applyFill="1" applyBorder="1" applyAlignment="1">
      <alignment horizontal="center"/>
    </xf>
    <xf numFmtId="186" fontId="5" fillId="0" borderId="5" xfId="28" applyNumberFormat="1" applyFont="1" applyFill="1" applyBorder="1" applyAlignment="1">
      <alignment horizontal="center"/>
    </xf>
    <xf numFmtId="178" fontId="5" fillId="0" borderId="11" xfId="28" applyNumberFormat="1" applyFont="1" applyFill="1" applyBorder="1" applyAlignment="1">
      <alignment horizontal="center"/>
    </xf>
    <xf numFmtId="178" fontId="5" fillId="0" borderId="5" xfId="28" applyNumberFormat="1" applyFont="1" applyFill="1" applyBorder="1" applyAlignment="1">
      <alignment horizontal="center"/>
    </xf>
    <xf numFmtId="189" fontId="5" fillId="0" borderId="11" xfId="28" applyNumberFormat="1" applyFont="1" applyFill="1" applyBorder="1" applyAlignment="1">
      <alignment horizontal="center"/>
    </xf>
    <xf numFmtId="189" fontId="5" fillId="0" borderId="5" xfId="28" applyNumberFormat="1" applyFont="1" applyFill="1" applyBorder="1" applyAlignment="1">
      <alignment horizontal="center"/>
    </xf>
    <xf numFmtId="187" fontId="5" fillId="0" borderId="11" xfId="0" applyNumberFormat="1" applyFont="1" applyBorder="1" applyAlignment="1">
      <alignment horizontal="center"/>
    </xf>
    <xf numFmtId="187" fontId="5" fillId="0" borderId="5" xfId="0" applyNumberFormat="1" applyFont="1" applyBorder="1" applyAlignment="1">
      <alignment horizontal="center"/>
    </xf>
    <xf numFmtId="10" fontId="5" fillId="0" borderId="12" xfId="0" applyNumberFormat="1" applyFont="1" applyBorder="1" applyAlignment="1">
      <alignment horizontal="center"/>
    </xf>
    <xf numFmtId="10" fontId="5" fillId="0" borderId="4" xfId="0" applyNumberFormat="1" applyFont="1" applyBorder="1" applyAlignment="1">
      <alignment horizontal="center"/>
    </xf>
    <xf numFmtId="187" fontId="5" fillId="0" borderId="10" xfId="0" applyNumberFormat="1" applyFont="1" applyBorder="1" applyAlignment="1">
      <alignment horizontal="center"/>
    </xf>
    <xf numFmtId="187" fontId="5" fillId="0" borderId="7" xfId="0" applyNumberFormat="1" applyFont="1" applyBorder="1" applyAlignment="1">
      <alignment horizontal="center"/>
    </xf>
    <xf numFmtId="186" fontId="5" fillId="0" borderId="3" xfId="0" applyNumberFormat="1" applyFont="1" applyFill="1" applyBorder="1" applyAlignment="1">
      <alignment horizontal="center"/>
    </xf>
    <xf numFmtId="186" fontId="5" fillId="0" borderId="1" xfId="0" applyNumberFormat="1" applyFont="1" applyFill="1" applyBorder="1" applyAlignment="1">
      <alignment horizontal="center"/>
    </xf>
    <xf numFmtId="186" fontId="5" fillId="0" borderId="11" xfId="0" applyNumberFormat="1" applyFont="1" applyFill="1" applyBorder="1" applyAlignment="1">
      <alignment horizontal="center"/>
    </xf>
    <xf numFmtId="186" fontId="5" fillId="0" borderId="6" xfId="0" applyNumberFormat="1" applyFont="1" applyFill="1" applyBorder="1" applyAlignment="1">
      <alignment horizontal="center"/>
    </xf>
    <xf numFmtId="186" fontId="5" fillId="0" borderId="16" xfId="0" applyNumberFormat="1" applyFont="1" applyFill="1" applyBorder="1" applyAlignment="1">
      <alignment horizontal="center"/>
    </xf>
    <xf numFmtId="186" fontId="5" fillId="0" borderId="18" xfId="0" applyNumberFormat="1" applyFont="1" applyFill="1" applyBorder="1" applyAlignment="1">
      <alignment horizontal="center"/>
    </xf>
    <xf numFmtId="178" fontId="5" fillId="0" borderId="3" xfId="0" applyNumberFormat="1" applyFont="1" applyFill="1" applyBorder="1" applyAlignment="1">
      <alignment horizontal="center"/>
    </xf>
    <xf numFmtId="178" fontId="5" fillId="0" borderId="1" xfId="0" applyNumberFormat="1" applyFont="1" applyFill="1" applyBorder="1" applyAlignment="1">
      <alignment horizontal="center"/>
    </xf>
    <xf numFmtId="0" fontId="5" fillId="0" borderId="8" xfId="0" applyFont="1" applyBorder="1" applyAlignment="1">
      <alignment horizontal="center"/>
    </xf>
    <xf numFmtId="189" fontId="5" fillId="0" borderId="3" xfId="0" applyNumberFormat="1" applyFont="1" applyFill="1" applyBorder="1" applyAlignment="1">
      <alignment horizontal="center"/>
    </xf>
    <xf numFmtId="189" fontId="5" fillId="0" borderId="1" xfId="0" applyNumberFormat="1" applyFont="1" applyFill="1" applyBorder="1" applyAlignment="1">
      <alignment horizontal="center"/>
    </xf>
    <xf numFmtId="187" fontId="5" fillId="0" borderId="17" xfId="0" applyNumberFormat="1" applyFont="1" applyBorder="1" applyAlignment="1">
      <alignment horizontal="center" vertical="center" wrapText="1"/>
    </xf>
    <xf numFmtId="0" fontId="5" fillId="0" borderId="11" xfId="0" applyFont="1" applyBorder="1" applyAlignment="1">
      <alignment vertical="top" wrapText="1"/>
    </xf>
    <xf numFmtId="0" fontId="0" fillId="0" borderId="6" xfId="0" applyBorder="1" applyAlignment="1">
      <alignment vertical="top" wrapText="1"/>
    </xf>
    <xf numFmtId="182" fontId="5" fillId="0" borderId="23" xfId="0" applyNumberFormat="1" applyFont="1" applyBorder="1" applyAlignment="1">
      <alignment horizontal="center" vertical="center"/>
    </xf>
    <xf numFmtId="0" fontId="5" fillId="0" borderId="3" xfId="0" applyFont="1" applyBorder="1" applyAlignment="1">
      <alignment/>
    </xf>
    <xf numFmtId="0" fontId="5" fillId="0" borderId="1" xfId="0" applyFont="1" applyBorder="1" applyAlignment="1">
      <alignment/>
    </xf>
    <xf numFmtId="0" fontId="5" fillId="0" borderId="13" xfId="0" applyFont="1" applyBorder="1" applyAlignment="1">
      <alignment vertical="center"/>
    </xf>
    <xf numFmtId="0" fontId="5" fillId="0" borderId="15" xfId="0" applyFont="1" applyBorder="1" applyAlignment="1">
      <alignment vertical="center"/>
    </xf>
    <xf numFmtId="0" fontId="5" fillId="0" borderId="6" xfId="0" applyFont="1" applyBorder="1" applyAlignment="1">
      <alignment vertical="center" wrapText="1"/>
    </xf>
    <xf numFmtId="0" fontId="0" fillId="0" borderId="6" xfId="0" applyBorder="1" applyAlignment="1">
      <alignment vertical="center" wrapText="1"/>
    </xf>
    <xf numFmtId="0" fontId="0" fillId="0" borderId="5" xfId="0" applyBorder="1" applyAlignment="1">
      <alignment vertical="center" wrapText="1"/>
    </xf>
    <xf numFmtId="182" fontId="5" fillId="0" borderId="16" xfId="0" applyNumberFormat="1" applyFont="1" applyBorder="1" applyAlignment="1">
      <alignment horizontal="center" vertical="center"/>
    </xf>
    <xf numFmtId="182" fontId="5" fillId="0" borderId="18" xfId="0" applyNumberFormat="1" applyFont="1" applyBorder="1" applyAlignment="1">
      <alignment horizontal="center" vertical="center"/>
    </xf>
    <xf numFmtId="182" fontId="5" fillId="0" borderId="3" xfId="0" applyNumberFormat="1" applyFont="1" applyBorder="1" applyAlignment="1">
      <alignment horizontal="center" vertical="center"/>
    </xf>
    <xf numFmtId="182" fontId="5" fillId="0" borderId="1" xfId="0" applyNumberFormat="1" applyFont="1" applyBorder="1" applyAlignment="1">
      <alignment horizontal="center" vertical="center"/>
    </xf>
    <xf numFmtId="0" fontId="31" fillId="0" borderId="3" xfId="16" applyFont="1" applyFill="1" applyBorder="1" applyAlignment="1">
      <alignment horizontal="center" vertical="center"/>
      <protection/>
    </xf>
    <xf numFmtId="0" fontId="31" fillId="0" borderId="9" xfId="16" applyFont="1" applyFill="1" applyBorder="1" applyAlignment="1">
      <alignment horizontal="center" vertical="center"/>
      <protection/>
    </xf>
    <xf numFmtId="0" fontId="4" fillId="0" borderId="0" xfId="27" applyFont="1" applyAlignment="1">
      <alignment horizontal="center" vertical="center"/>
      <protection/>
    </xf>
    <xf numFmtId="0" fontId="40" fillId="0" borderId="0" xfId="0" applyFont="1" applyAlignment="1">
      <alignment horizontal="left" wrapText="1"/>
    </xf>
    <xf numFmtId="0" fontId="31" fillId="0" borderId="13" xfId="16" applyFont="1" applyFill="1" applyBorder="1" applyAlignment="1">
      <alignment horizontal="center" vertical="center" wrapText="1"/>
      <protection/>
    </xf>
    <xf numFmtId="0" fontId="31" fillId="0" borderId="14" xfId="16" applyFont="1" applyFill="1" applyBorder="1" applyAlignment="1">
      <alignment horizontal="center" vertical="center" wrapText="1"/>
      <protection/>
    </xf>
    <xf numFmtId="0" fontId="31" fillId="0" borderId="3" xfId="16" applyFont="1" applyFill="1" applyBorder="1" applyAlignment="1">
      <alignment horizontal="center" vertical="center" wrapText="1"/>
      <protection/>
    </xf>
    <xf numFmtId="0" fontId="31" fillId="0" borderId="1" xfId="16" applyFont="1" applyFill="1" applyBorder="1" applyAlignment="1">
      <alignment horizontal="center" vertical="center" wrapText="1"/>
      <protection/>
    </xf>
    <xf numFmtId="0" fontId="31" fillId="0" borderId="13" xfId="16" applyFont="1" applyFill="1" applyBorder="1" applyAlignment="1">
      <alignment horizontal="center" vertical="center"/>
      <protection/>
    </xf>
    <xf numFmtId="0" fontId="31" fillId="0" borderId="15" xfId="16" applyFont="1" applyFill="1" applyBorder="1" applyAlignment="1">
      <alignment horizontal="center" vertical="center"/>
      <protection/>
    </xf>
    <xf numFmtId="0" fontId="31" fillId="0" borderId="15" xfId="16" applyFont="1" applyFill="1" applyBorder="1" applyAlignment="1">
      <alignment horizontal="center" vertical="center" wrapText="1"/>
      <protection/>
    </xf>
    <xf numFmtId="0" fontId="6" fillId="0" borderId="6" xfId="15" applyFont="1" applyBorder="1" applyAlignment="1">
      <alignment horizontal="left"/>
      <protection/>
    </xf>
    <xf numFmtId="0" fontId="6" fillId="0" borderId="6" xfId="19" applyFont="1" applyBorder="1" applyAlignment="1">
      <alignment horizontal="left"/>
      <protection/>
    </xf>
    <xf numFmtId="0" fontId="6" fillId="0" borderId="0" xfId="19" applyFont="1" applyBorder="1" applyAlignment="1">
      <alignment horizontal="left"/>
      <protection/>
    </xf>
    <xf numFmtId="0" fontId="5" fillId="0" borderId="1" xfId="19" applyFont="1" applyBorder="1" applyAlignment="1">
      <alignment horizontal="center" vertical="center"/>
      <protection/>
    </xf>
    <xf numFmtId="0" fontId="5" fillId="0" borderId="2" xfId="19" applyFont="1" applyBorder="1" applyAlignment="1">
      <alignment horizontal="center" vertical="center"/>
      <protection/>
    </xf>
    <xf numFmtId="0" fontId="5" fillId="0" borderId="3" xfId="19" applyFont="1" applyBorder="1" applyAlignment="1">
      <alignment horizontal="center" vertical="center"/>
      <protection/>
    </xf>
    <xf numFmtId="0" fontId="5" fillId="0" borderId="9" xfId="19" applyFont="1" applyBorder="1" applyAlignment="1">
      <alignment horizontal="center" vertical="center"/>
      <protection/>
    </xf>
    <xf numFmtId="0" fontId="5" fillId="0" borderId="10" xfId="19" applyFont="1" applyBorder="1" applyAlignment="1">
      <alignment horizontal="center" vertical="center" wrapText="1"/>
      <protection/>
    </xf>
    <xf numFmtId="0" fontId="5" fillId="0" borderId="11" xfId="19" applyFont="1" applyBorder="1" applyAlignment="1">
      <alignment horizontal="center" vertical="center" wrapText="1"/>
      <protection/>
    </xf>
  </cellXfs>
  <cellStyles count="21">
    <cellStyle name="Normal" xfId="0"/>
    <cellStyle name="一般_6.統計表" xfId="15"/>
    <cellStyle name="一般_6.統計表(新)" xfId="16"/>
    <cellStyle name="一般_91基金運用組合規劃表" xfId="17"/>
    <cellStyle name="一般_94統計表" xfId="18"/>
    <cellStyle name="一般_94統計表(資訊室)" xfId="19"/>
    <cellStyle name="一般_970215本會96統計表(資訊室)OK" xfId="20"/>
    <cellStyle name="一般_Sheet1" xfId="21"/>
    <cellStyle name="一般_統計表" xfId="22"/>
    <cellStyle name="一般_統計表(資ok)" xfId="23"/>
    <cellStyle name="一般_揭露報告書(98.12.31)" xfId="24"/>
    <cellStyle name="一般_新增Microsoft Excel 工作表" xfId="25"/>
    <cellStyle name="一般_業務組-空白" xfId="26"/>
    <cellStyle name="一般_業務組-空白_年報統計表-99年(財務組空白表)" xfId="27"/>
    <cellStyle name="Comma" xfId="28"/>
    <cellStyle name="Comma [0]" xfId="29"/>
    <cellStyle name="Followed Hyperlink" xfId="30"/>
    <cellStyle name="Percent" xfId="31"/>
    <cellStyle name="Currency" xfId="32"/>
    <cellStyle name="Currency [0]" xfId="33"/>
    <cellStyle name="Hyperlink"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styles" Target="styles.xml" /><Relationship Id="rId70" Type="http://schemas.openxmlformats.org/officeDocument/2006/relationships/sharedStrings" Target="sharedStrings.xml" /><Relationship Id="rId71" Type="http://schemas.openxmlformats.org/officeDocument/2006/relationships/externalLink" Target="externalLinks/externalLink1.xml" /><Relationship Id="rId7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304800</xdr:colOff>
      <xdr:row>20</xdr:row>
      <xdr:rowOff>0</xdr:rowOff>
    </xdr:from>
    <xdr:to>
      <xdr:col>15</xdr:col>
      <xdr:colOff>304800</xdr:colOff>
      <xdr:row>20</xdr:row>
      <xdr:rowOff>0</xdr:rowOff>
    </xdr:to>
    <xdr:sp>
      <xdr:nvSpPr>
        <xdr:cNvPr id="1" name="Line 1"/>
        <xdr:cNvSpPr>
          <a:spLocks/>
        </xdr:cNvSpPr>
      </xdr:nvSpPr>
      <xdr:spPr>
        <a:xfrm>
          <a:off x="7286625"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15</xdr:col>
      <xdr:colOff>304800</xdr:colOff>
      <xdr:row>3</xdr:row>
      <xdr:rowOff>304800</xdr:rowOff>
    </xdr:from>
    <xdr:to>
      <xdr:col>15</xdr:col>
      <xdr:colOff>304800</xdr:colOff>
      <xdr:row>4</xdr:row>
      <xdr:rowOff>0</xdr:rowOff>
    </xdr:to>
    <xdr:sp>
      <xdr:nvSpPr>
        <xdr:cNvPr id="2" name="Line 2"/>
        <xdr:cNvSpPr>
          <a:spLocks/>
        </xdr:cNvSpPr>
      </xdr:nvSpPr>
      <xdr:spPr>
        <a:xfrm>
          <a:off x="7286625" y="1476375"/>
          <a:ext cx="0" cy="57150"/>
        </a:xfrm>
        <a:prstGeom prst="line">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15</xdr:col>
      <xdr:colOff>304800</xdr:colOff>
      <xdr:row>4</xdr:row>
      <xdr:rowOff>0</xdr:rowOff>
    </xdr:from>
    <xdr:to>
      <xdr:col>16</xdr:col>
      <xdr:colOff>0</xdr:colOff>
      <xdr:row>4</xdr:row>
      <xdr:rowOff>0</xdr:rowOff>
    </xdr:to>
    <xdr:sp>
      <xdr:nvSpPr>
        <xdr:cNvPr id="3" name="Line 3"/>
        <xdr:cNvSpPr>
          <a:spLocks/>
        </xdr:cNvSpPr>
      </xdr:nvSpPr>
      <xdr:spPr>
        <a:xfrm>
          <a:off x="7286625" y="153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15</xdr:col>
      <xdr:colOff>304800</xdr:colOff>
      <xdr:row>20</xdr:row>
      <xdr:rowOff>0</xdr:rowOff>
    </xdr:from>
    <xdr:to>
      <xdr:col>18</xdr:col>
      <xdr:colOff>9525</xdr:colOff>
      <xdr:row>20</xdr:row>
      <xdr:rowOff>0</xdr:rowOff>
    </xdr:to>
    <xdr:sp>
      <xdr:nvSpPr>
        <xdr:cNvPr id="4" name="Line 4"/>
        <xdr:cNvSpPr>
          <a:spLocks/>
        </xdr:cNvSpPr>
      </xdr:nvSpPr>
      <xdr:spPr>
        <a:xfrm>
          <a:off x="7286625" y="10744200"/>
          <a:ext cx="420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15</xdr:col>
      <xdr:colOff>304800</xdr:colOff>
      <xdr:row>20</xdr:row>
      <xdr:rowOff>0</xdr:rowOff>
    </xdr:from>
    <xdr:to>
      <xdr:col>15</xdr:col>
      <xdr:colOff>304800</xdr:colOff>
      <xdr:row>20</xdr:row>
      <xdr:rowOff>0</xdr:rowOff>
    </xdr:to>
    <xdr:sp>
      <xdr:nvSpPr>
        <xdr:cNvPr id="5" name="Line 5"/>
        <xdr:cNvSpPr>
          <a:spLocks/>
        </xdr:cNvSpPr>
      </xdr:nvSpPr>
      <xdr:spPr>
        <a:xfrm>
          <a:off x="7286625"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15</xdr:col>
      <xdr:colOff>304800</xdr:colOff>
      <xdr:row>4</xdr:row>
      <xdr:rowOff>0</xdr:rowOff>
    </xdr:from>
    <xdr:to>
      <xdr:col>16</xdr:col>
      <xdr:colOff>0</xdr:colOff>
      <xdr:row>4</xdr:row>
      <xdr:rowOff>0</xdr:rowOff>
    </xdr:to>
    <xdr:sp>
      <xdr:nvSpPr>
        <xdr:cNvPr id="6" name="Line 6"/>
        <xdr:cNvSpPr>
          <a:spLocks/>
        </xdr:cNvSpPr>
      </xdr:nvSpPr>
      <xdr:spPr>
        <a:xfrm>
          <a:off x="7286625" y="153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15</xdr:col>
      <xdr:colOff>304800</xdr:colOff>
      <xdr:row>20</xdr:row>
      <xdr:rowOff>0</xdr:rowOff>
    </xdr:from>
    <xdr:to>
      <xdr:col>18</xdr:col>
      <xdr:colOff>9525</xdr:colOff>
      <xdr:row>20</xdr:row>
      <xdr:rowOff>0</xdr:rowOff>
    </xdr:to>
    <xdr:sp>
      <xdr:nvSpPr>
        <xdr:cNvPr id="7" name="Line 7"/>
        <xdr:cNvSpPr>
          <a:spLocks/>
        </xdr:cNvSpPr>
      </xdr:nvSpPr>
      <xdr:spPr>
        <a:xfrm>
          <a:off x="7286625" y="10744200"/>
          <a:ext cx="420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15</xdr:col>
      <xdr:colOff>304800</xdr:colOff>
      <xdr:row>20</xdr:row>
      <xdr:rowOff>0</xdr:rowOff>
    </xdr:from>
    <xdr:to>
      <xdr:col>15</xdr:col>
      <xdr:colOff>304800</xdr:colOff>
      <xdr:row>20</xdr:row>
      <xdr:rowOff>0</xdr:rowOff>
    </xdr:to>
    <xdr:sp>
      <xdr:nvSpPr>
        <xdr:cNvPr id="8" name="Line 8"/>
        <xdr:cNvSpPr>
          <a:spLocks/>
        </xdr:cNvSpPr>
      </xdr:nvSpPr>
      <xdr:spPr>
        <a:xfrm>
          <a:off x="7286625"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15</xdr:col>
      <xdr:colOff>304800</xdr:colOff>
      <xdr:row>4</xdr:row>
      <xdr:rowOff>0</xdr:rowOff>
    </xdr:from>
    <xdr:to>
      <xdr:col>16</xdr:col>
      <xdr:colOff>0</xdr:colOff>
      <xdr:row>4</xdr:row>
      <xdr:rowOff>0</xdr:rowOff>
    </xdr:to>
    <xdr:sp>
      <xdr:nvSpPr>
        <xdr:cNvPr id="9" name="Line 9"/>
        <xdr:cNvSpPr>
          <a:spLocks/>
        </xdr:cNvSpPr>
      </xdr:nvSpPr>
      <xdr:spPr>
        <a:xfrm>
          <a:off x="7286625" y="153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15</xdr:col>
      <xdr:colOff>304800</xdr:colOff>
      <xdr:row>20</xdr:row>
      <xdr:rowOff>0</xdr:rowOff>
    </xdr:from>
    <xdr:to>
      <xdr:col>18</xdr:col>
      <xdr:colOff>9525</xdr:colOff>
      <xdr:row>20</xdr:row>
      <xdr:rowOff>0</xdr:rowOff>
    </xdr:to>
    <xdr:sp>
      <xdr:nvSpPr>
        <xdr:cNvPr id="10" name="Line 10"/>
        <xdr:cNvSpPr>
          <a:spLocks/>
        </xdr:cNvSpPr>
      </xdr:nvSpPr>
      <xdr:spPr>
        <a:xfrm>
          <a:off x="7286625" y="10744200"/>
          <a:ext cx="420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15</xdr:col>
      <xdr:colOff>304800</xdr:colOff>
      <xdr:row>20</xdr:row>
      <xdr:rowOff>0</xdr:rowOff>
    </xdr:from>
    <xdr:to>
      <xdr:col>15</xdr:col>
      <xdr:colOff>304800</xdr:colOff>
      <xdr:row>20</xdr:row>
      <xdr:rowOff>0</xdr:rowOff>
    </xdr:to>
    <xdr:sp>
      <xdr:nvSpPr>
        <xdr:cNvPr id="11" name="Line 11"/>
        <xdr:cNvSpPr>
          <a:spLocks/>
        </xdr:cNvSpPr>
      </xdr:nvSpPr>
      <xdr:spPr>
        <a:xfrm>
          <a:off x="7286625"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15</xdr:col>
      <xdr:colOff>304800</xdr:colOff>
      <xdr:row>4</xdr:row>
      <xdr:rowOff>0</xdr:rowOff>
    </xdr:from>
    <xdr:to>
      <xdr:col>16</xdr:col>
      <xdr:colOff>0</xdr:colOff>
      <xdr:row>4</xdr:row>
      <xdr:rowOff>0</xdr:rowOff>
    </xdr:to>
    <xdr:sp>
      <xdr:nvSpPr>
        <xdr:cNvPr id="12" name="Line 12"/>
        <xdr:cNvSpPr>
          <a:spLocks/>
        </xdr:cNvSpPr>
      </xdr:nvSpPr>
      <xdr:spPr>
        <a:xfrm>
          <a:off x="7286625" y="153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15</xdr:col>
      <xdr:colOff>304800</xdr:colOff>
      <xdr:row>20</xdr:row>
      <xdr:rowOff>0</xdr:rowOff>
    </xdr:from>
    <xdr:to>
      <xdr:col>18</xdr:col>
      <xdr:colOff>9525</xdr:colOff>
      <xdr:row>20</xdr:row>
      <xdr:rowOff>0</xdr:rowOff>
    </xdr:to>
    <xdr:sp>
      <xdr:nvSpPr>
        <xdr:cNvPr id="13" name="Line 13"/>
        <xdr:cNvSpPr>
          <a:spLocks/>
        </xdr:cNvSpPr>
      </xdr:nvSpPr>
      <xdr:spPr>
        <a:xfrm>
          <a:off x="7286625" y="10744200"/>
          <a:ext cx="420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28575</xdr:colOff>
      <xdr:row>17</xdr:row>
      <xdr:rowOff>190500</xdr:rowOff>
    </xdr:from>
    <xdr:ext cx="95250" cy="247650"/>
    <xdr:sp>
      <xdr:nvSpPr>
        <xdr:cNvPr id="1" name="TextBox 1"/>
        <xdr:cNvSpPr txBox="1">
          <a:spLocks noChangeArrowheads="1"/>
        </xdr:cNvSpPr>
      </xdr:nvSpPr>
      <xdr:spPr>
        <a:xfrm>
          <a:off x="3571875" y="5324475"/>
          <a:ext cx="95250" cy="247650"/>
        </a:xfrm>
        <a:prstGeom prst="rect">
          <a:avLst/>
        </a:prstGeom>
        <a:noFill/>
        <a:ln w="9525" cmpd="sng">
          <a:noFill/>
        </a:ln>
      </xdr:spPr>
      <xdr:txBody>
        <a:bodyPr vertOverflow="clip" wrap="square" vert="wordArtVertRtl">
          <a:spAutoFit/>
        </a:bodyPr>
        <a:p>
          <a:pPr algn="l">
            <a:defRPr/>
          </a:pPr>
          <a:r>
            <a:rPr lang="en-US" cap="none" u="none" baseline="0">
              <a:latin typeface="新細明體"/>
              <a:ea typeface="新細明體"/>
              <a:cs typeface="新細明體"/>
            </a:rPr>
            <a:t/>
          </a:r>
        </a:p>
      </xdr:txBody>
    </xdr:sp>
    <xdr:clientData/>
  </xdr:oneCellAnchor>
  <xdr:twoCellAnchor>
    <xdr:from>
      <xdr:col>4</xdr:col>
      <xdr:colOff>0</xdr:colOff>
      <xdr:row>1</xdr:row>
      <xdr:rowOff>0</xdr:rowOff>
    </xdr:from>
    <xdr:to>
      <xdr:col>4</xdr:col>
      <xdr:colOff>0</xdr:colOff>
      <xdr:row>1</xdr:row>
      <xdr:rowOff>247650</xdr:rowOff>
    </xdr:to>
    <xdr:sp>
      <xdr:nvSpPr>
        <xdr:cNvPr id="2" name="TextBox 2"/>
        <xdr:cNvSpPr txBox="1">
          <a:spLocks noChangeArrowheads="1"/>
        </xdr:cNvSpPr>
      </xdr:nvSpPr>
      <xdr:spPr>
        <a:xfrm>
          <a:off x="6677025" y="361950"/>
          <a:ext cx="0" cy="2476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200" b="0" i="0" u="none" baseline="0">
              <a:latin typeface="新細明體"/>
              <a:ea typeface="新細明體"/>
              <a:cs typeface="新細明體"/>
            </a:rPr>
            <a:t>單位：新台幣元</a:t>
          </a:r>
        </a:p>
      </xdr:txBody>
    </xdr:sp>
    <xdr:clientData/>
  </xdr:twoCellAnchor>
  <xdr:oneCellAnchor>
    <xdr:from>
      <xdr:col>2</xdr:col>
      <xdr:colOff>28575</xdr:colOff>
      <xdr:row>17</xdr:row>
      <xdr:rowOff>190500</xdr:rowOff>
    </xdr:from>
    <xdr:ext cx="95250" cy="247650"/>
    <xdr:sp>
      <xdr:nvSpPr>
        <xdr:cNvPr id="3" name="TextBox 3"/>
        <xdr:cNvSpPr txBox="1">
          <a:spLocks noChangeArrowheads="1"/>
        </xdr:cNvSpPr>
      </xdr:nvSpPr>
      <xdr:spPr>
        <a:xfrm>
          <a:off x="3571875" y="5324475"/>
          <a:ext cx="95250" cy="247650"/>
        </a:xfrm>
        <a:prstGeom prst="rect">
          <a:avLst/>
        </a:prstGeom>
        <a:noFill/>
        <a:ln w="9525" cmpd="sng">
          <a:noFill/>
        </a:ln>
      </xdr:spPr>
      <xdr:txBody>
        <a:bodyPr vertOverflow="clip" wrap="square" vert="wordArtVertRtl">
          <a:spAutoFit/>
        </a:bodyPr>
        <a:p>
          <a:pPr algn="l">
            <a:defRPr/>
          </a:pPr>
          <a:r>
            <a:rPr lang="en-US" cap="none" u="none" baseline="0">
              <a:latin typeface="新細明體"/>
              <a:ea typeface="新細明體"/>
              <a:cs typeface="新細明體"/>
            </a:rPr>
            <a:t/>
          </a:r>
        </a:p>
      </xdr:txBody>
    </xdr:sp>
    <xdr:clientData/>
  </xdr:oneCellAnchor>
  <xdr:oneCellAnchor>
    <xdr:from>
      <xdr:col>2</xdr:col>
      <xdr:colOff>28575</xdr:colOff>
      <xdr:row>17</xdr:row>
      <xdr:rowOff>190500</xdr:rowOff>
    </xdr:from>
    <xdr:ext cx="95250" cy="247650"/>
    <xdr:sp>
      <xdr:nvSpPr>
        <xdr:cNvPr id="4" name="TextBox 4"/>
        <xdr:cNvSpPr txBox="1">
          <a:spLocks noChangeArrowheads="1"/>
        </xdr:cNvSpPr>
      </xdr:nvSpPr>
      <xdr:spPr>
        <a:xfrm>
          <a:off x="3571875" y="5324475"/>
          <a:ext cx="95250" cy="247650"/>
        </a:xfrm>
        <a:prstGeom prst="rect">
          <a:avLst/>
        </a:prstGeom>
        <a:noFill/>
        <a:ln w="9525" cmpd="sng">
          <a:noFill/>
        </a:ln>
      </xdr:spPr>
      <xdr:txBody>
        <a:bodyPr vertOverflow="clip" wrap="square" vert="wordArtVertRtl">
          <a:spAutoFit/>
        </a:bodyPr>
        <a:p>
          <a:pPr algn="l">
            <a:defRPr/>
          </a:pPr>
          <a:r>
            <a:rPr lang="en-US" cap="none" u="none" baseline="0">
              <a:latin typeface="新細明體"/>
              <a:ea typeface="新細明體"/>
              <a:cs typeface="新細明體"/>
            </a:rPr>
            <a:t/>
          </a:r>
        </a:p>
      </xdr:txBody>
    </xdr:sp>
    <xdr:clientData/>
  </xdr:oneCellAnchor>
  <xdr:twoCellAnchor>
    <xdr:from>
      <xdr:col>4</xdr:col>
      <xdr:colOff>0</xdr:colOff>
      <xdr:row>1</xdr:row>
      <xdr:rowOff>0</xdr:rowOff>
    </xdr:from>
    <xdr:to>
      <xdr:col>4</xdr:col>
      <xdr:colOff>0</xdr:colOff>
      <xdr:row>1</xdr:row>
      <xdr:rowOff>247650</xdr:rowOff>
    </xdr:to>
    <xdr:sp>
      <xdr:nvSpPr>
        <xdr:cNvPr id="5" name="TextBox 5"/>
        <xdr:cNvSpPr txBox="1">
          <a:spLocks noChangeArrowheads="1"/>
        </xdr:cNvSpPr>
      </xdr:nvSpPr>
      <xdr:spPr>
        <a:xfrm>
          <a:off x="6677025" y="361950"/>
          <a:ext cx="0" cy="2476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200" b="0" i="0" u="none" baseline="0">
              <a:latin typeface="新細明體"/>
              <a:ea typeface="新細明體"/>
              <a:cs typeface="新細明體"/>
            </a:rPr>
            <a:t>單位：新台幣元</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lichu\My%20Documents\96-98&#27770;&#31639;&#36039;&#26009;\98\98&#27770;&#31639;&#26360;\980220&#25581;&#38706;&#22577;&#21578;&#26360;(97.12.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簽名"/>
      <sheetName val="目錄"/>
      <sheetName val="基礎"/>
      <sheetName val="參考表一"/>
      <sheetName val="參考表二"/>
      <sheetName val="參考表三"/>
      <sheetName val="參考表四"/>
      <sheetName val="損益分析"/>
    </sheetNames>
    <sheetDataSet>
      <sheetData sheetId="2">
        <row r="10">
          <cell r="B10" t="str">
            <v>精算評估之基礎</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tabSelected="1" workbookViewId="0" topLeftCell="A1">
      <selection activeCell="C13" sqref="C13"/>
    </sheetView>
  </sheetViews>
  <sheetFormatPr defaultColWidth="9.00390625" defaultRowHeight="74.25" customHeight="1"/>
  <cols>
    <col min="1" max="1" width="12.00390625" style="19" customWidth="1"/>
    <col min="2" max="7" width="12.00390625" style="1" customWidth="1"/>
    <col min="8" max="16384" width="8.25390625" style="1" customWidth="1"/>
  </cols>
  <sheetData>
    <row r="1" spans="1:11" ht="33" customHeight="1">
      <c r="A1" s="641" t="s">
        <v>767</v>
      </c>
      <c r="B1" s="641"/>
      <c r="C1" s="641"/>
      <c r="D1" s="641"/>
      <c r="E1" s="641"/>
      <c r="F1" s="641"/>
      <c r="G1" s="641"/>
      <c r="K1" s="2"/>
    </row>
    <row r="2" spans="1:8" s="5" customFormat="1" ht="33" customHeight="1">
      <c r="A2" s="640" t="s">
        <v>855</v>
      </c>
      <c r="B2" s="640"/>
      <c r="C2" s="640"/>
      <c r="D2" s="640"/>
      <c r="E2" s="640"/>
      <c r="F2" s="640"/>
      <c r="G2" s="3" t="s">
        <v>585</v>
      </c>
      <c r="H2" s="4"/>
    </row>
    <row r="3" spans="1:8" s="5" customFormat="1" ht="62.25" customHeight="1">
      <c r="A3" s="6" t="s">
        <v>586</v>
      </c>
      <c r="B3" s="7" t="s">
        <v>587</v>
      </c>
      <c r="C3" s="7" t="s">
        <v>588</v>
      </c>
      <c r="D3" s="7" t="s">
        <v>589</v>
      </c>
      <c r="E3" s="7" t="s">
        <v>590</v>
      </c>
      <c r="F3" s="8" t="s">
        <v>591</v>
      </c>
      <c r="G3" s="9" t="s">
        <v>592</v>
      </c>
      <c r="H3" s="4"/>
    </row>
    <row r="4" spans="1:7" s="15" customFormat="1" ht="62.25" customHeight="1">
      <c r="A4" s="10" t="s">
        <v>593</v>
      </c>
      <c r="B4" s="13">
        <f aca="true" t="shared" si="0" ref="B4:B12">SUM(C4:G4)</f>
        <v>7737</v>
      </c>
      <c r="C4" s="11">
        <v>1081</v>
      </c>
      <c r="D4" s="11">
        <v>705</v>
      </c>
      <c r="E4" s="11">
        <v>4373</v>
      </c>
      <c r="F4" s="11">
        <v>1359</v>
      </c>
      <c r="G4" s="11">
        <v>219</v>
      </c>
    </row>
    <row r="5" spans="1:7" ht="62.25" customHeight="1">
      <c r="A5" s="10" t="s">
        <v>594</v>
      </c>
      <c r="B5" s="11">
        <f t="shared" si="0"/>
        <v>7763</v>
      </c>
      <c r="C5" s="11">
        <v>1082</v>
      </c>
      <c r="D5" s="11">
        <v>704</v>
      </c>
      <c r="E5" s="11">
        <v>4402</v>
      </c>
      <c r="F5" s="11">
        <v>1369</v>
      </c>
      <c r="G5" s="11">
        <v>206</v>
      </c>
    </row>
    <row r="6" spans="1:7" ht="62.25" customHeight="1">
      <c r="A6" s="10" t="s">
        <v>595</v>
      </c>
      <c r="B6" s="11">
        <f t="shared" si="0"/>
        <v>7777</v>
      </c>
      <c r="C6" s="11">
        <v>1086</v>
      </c>
      <c r="D6" s="11">
        <v>707</v>
      </c>
      <c r="E6" s="11">
        <v>4401</v>
      </c>
      <c r="F6" s="11">
        <v>1380</v>
      </c>
      <c r="G6" s="11">
        <v>203</v>
      </c>
    </row>
    <row r="7" spans="1:7" ht="62.25" customHeight="1">
      <c r="A7" s="10" t="s">
        <v>596</v>
      </c>
      <c r="B7" s="11">
        <f t="shared" si="0"/>
        <v>7755</v>
      </c>
      <c r="C7" s="11">
        <v>1096</v>
      </c>
      <c r="D7" s="11">
        <v>692</v>
      </c>
      <c r="E7" s="11">
        <v>4385</v>
      </c>
      <c r="F7" s="11">
        <v>1393</v>
      </c>
      <c r="G7" s="11">
        <v>189</v>
      </c>
    </row>
    <row r="8" spans="1:7" ht="62.25" customHeight="1">
      <c r="A8" s="10" t="s">
        <v>583</v>
      </c>
      <c r="B8" s="11">
        <f t="shared" si="0"/>
        <v>7788</v>
      </c>
      <c r="C8" s="11">
        <v>1105</v>
      </c>
      <c r="D8" s="11">
        <v>679</v>
      </c>
      <c r="E8" s="11">
        <v>4407</v>
      </c>
      <c r="F8" s="11">
        <v>1414</v>
      </c>
      <c r="G8" s="11">
        <v>183</v>
      </c>
    </row>
    <row r="9" spans="1:7" ht="62.25" customHeight="1">
      <c r="A9" s="10" t="s">
        <v>584</v>
      </c>
      <c r="B9" s="11">
        <f>SUM(C9:G9)</f>
        <v>7811</v>
      </c>
      <c r="C9" s="11">
        <v>1111</v>
      </c>
      <c r="D9" s="11">
        <v>680</v>
      </c>
      <c r="E9" s="11">
        <v>4415</v>
      </c>
      <c r="F9" s="11">
        <v>1426</v>
      </c>
      <c r="G9" s="11">
        <v>179</v>
      </c>
    </row>
    <row r="10" spans="1:7" ht="62.25" customHeight="1">
      <c r="A10" s="10" t="s">
        <v>275</v>
      </c>
      <c r="B10" s="11">
        <f t="shared" si="0"/>
        <v>7890</v>
      </c>
      <c r="C10" s="11">
        <v>1119</v>
      </c>
      <c r="D10" s="11">
        <v>703</v>
      </c>
      <c r="E10" s="11">
        <v>4447</v>
      </c>
      <c r="F10" s="11">
        <v>1439</v>
      </c>
      <c r="G10" s="11">
        <v>182</v>
      </c>
    </row>
    <row r="11" spans="1:7" ht="62.25" customHeight="1">
      <c r="A11" s="10" t="s">
        <v>765</v>
      </c>
      <c r="B11" s="11">
        <f>SUM(C11:G11)</f>
        <v>7858</v>
      </c>
      <c r="C11" s="11">
        <v>1100</v>
      </c>
      <c r="D11" s="11">
        <v>704</v>
      </c>
      <c r="E11" s="11">
        <v>4427</v>
      </c>
      <c r="F11" s="11">
        <v>1446</v>
      </c>
      <c r="G11" s="11">
        <v>181</v>
      </c>
    </row>
    <row r="12" spans="1:7" ht="62.25" customHeight="1">
      <c r="A12" s="10" t="s">
        <v>815</v>
      </c>
      <c r="B12" s="11">
        <f t="shared" si="0"/>
        <v>7856</v>
      </c>
      <c r="C12" s="11">
        <v>1104</v>
      </c>
      <c r="D12" s="11">
        <v>698</v>
      </c>
      <c r="E12" s="11">
        <v>4429</v>
      </c>
      <c r="F12" s="11">
        <v>1449</v>
      </c>
      <c r="G12" s="11">
        <v>176</v>
      </c>
    </row>
    <row r="13" spans="1:7" ht="62.25" customHeight="1">
      <c r="A13" s="16" t="s">
        <v>864</v>
      </c>
      <c r="B13" s="17">
        <f>SUM(C13:G13)</f>
        <v>7894</v>
      </c>
      <c r="C13" s="17">
        <v>1111</v>
      </c>
      <c r="D13" s="17">
        <v>2118</v>
      </c>
      <c r="E13" s="17">
        <v>3200</v>
      </c>
      <c r="F13" s="17">
        <v>1294</v>
      </c>
      <c r="G13" s="17">
        <v>171</v>
      </c>
    </row>
    <row r="14" ht="21" customHeight="1">
      <c r="A14" s="18"/>
    </row>
    <row r="15" ht="21" customHeight="1">
      <c r="A15" s="18"/>
    </row>
    <row r="16" ht="21" customHeight="1">
      <c r="A16" s="18"/>
    </row>
    <row r="17" s="18" customFormat="1" ht="21" customHeight="1"/>
    <row r="18" ht="21" customHeight="1">
      <c r="A18" s="18"/>
    </row>
  </sheetData>
  <mergeCells count="2">
    <mergeCell ref="A2:F2"/>
    <mergeCell ref="A1:G1"/>
  </mergeCells>
  <printOptions/>
  <pageMargins left="0.6299212598425197" right="0" top="0.5905511811023623" bottom="0.7874015748031497" header="0" footer="0"/>
  <pageSetup fitToHeight="1" fitToWidth="1" horizontalDpi="600" verticalDpi="600" orientation="portrait" paperSize="9" r:id="rId1"/>
  <rowBreaks count="2" manualBreakCount="2">
    <brk id="2" max="255" man="1"/>
    <brk id="14" max="255" man="1"/>
  </rowBreaks>
  <colBreaks count="2" manualBreakCount="2">
    <brk id="4" max="65535" man="1"/>
    <brk id="7" max="65535" man="1"/>
  </colBreaks>
</worksheet>
</file>

<file path=xl/worksheets/sheet10.xml><?xml version="1.0" encoding="utf-8"?>
<worksheet xmlns="http://schemas.openxmlformats.org/spreadsheetml/2006/main" xmlns:r="http://schemas.openxmlformats.org/officeDocument/2006/relationships">
  <dimension ref="A1:O13"/>
  <sheetViews>
    <sheetView zoomScale="75" zoomScaleNormal="75" workbookViewId="0" topLeftCell="A1">
      <selection activeCell="D7" sqref="D7"/>
    </sheetView>
  </sheetViews>
  <sheetFormatPr defaultColWidth="9.00390625" defaultRowHeight="74.25" customHeight="1"/>
  <cols>
    <col min="1" max="1" width="10.375" style="19" customWidth="1"/>
    <col min="2" max="2" width="12.625" style="1" customWidth="1"/>
    <col min="3" max="3" width="12.00390625" style="1" customWidth="1"/>
    <col min="4" max="6" width="12.625" style="1" customWidth="1"/>
    <col min="7" max="7" width="15.25390625" style="1" customWidth="1"/>
    <col min="8" max="14" width="12.125" style="1" customWidth="1"/>
    <col min="15" max="16384" width="8.25390625" style="1" customWidth="1"/>
  </cols>
  <sheetData>
    <row r="1" spans="1:14" ht="33" customHeight="1">
      <c r="A1" s="630" t="s">
        <v>365</v>
      </c>
      <c r="B1" s="630"/>
      <c r="C1" s="630"/>
      <c r="D1" s="630"/>
      <c r="E1" s="630"/>
      <c r="F1" s="630"/>
      <c r="G1" s="630"/>
      <c r="H1" s="631" t="s">
        <v>366</v>
      </c>
      <c r="I1" s="631"/>
      <c r="J1" s="631"/>
      <c r="K1" s="631"/>
      <c r="L1" s="631"/>
      <c r="M1" s="631"/>
      <c r="N1" s="631"/>
    </row>
    <row r="2" spans="1:14" s="5" customFormat="1" ht="33" customHeight="1">
      <c r="A2" s="632" t="s">
        <v>861</v>
      </c>
      <c r="B2" s="632"/>
      <c r="C2" s="632"/>
      <c r="D2" s="632"/>
      <c r="E2" s="632"/>
      <c r="F2" s="632"/>
      <c r="G2" s="632"/>
      <c r="H2" s="589" t="s">
        <v>367</v>
      </c>
      <c r="I2" s="597"/>
      <c r="J2" s="597"/>
      <c r="K2" s="597"/>
      <c r="L2" s="597"/>
      <c r="M2" s="597"/>
      <c r="N2" s="20" t="s">
        <v>608</v>
      </c>
    </row>
    <row r="3" spans="1:15" s="5" customFormat="1" ht="29.25" customHeight="1">
      <c r="A3" s="627" t="s">
        <v>314</v>
      </c>
      <c r="B3" s="609" t="s">
        <v>315</v>
      </c>
      <c r="C3" s="639" t="s">
        <v>341</v>
      </c>
      <c r="D3" s="611"/>
      <c r="E3" s="611"/>
      <c r="F3" s="609"/>
      <c r="G3" s="606" t="s">
        <v>342</v>
      </c>
      <c r="H3" s="577"/>
      <c r="I3" s="577"/>
      <c r="J3" s="577"/>
      <c r="K3" s="577"/>
      <c r="L3" s="577"/>
      <c r="M3" s="578"/>
      <c r="N3" s="639" t="s">
        <v>343</v>
      </c>
      <c r="O3" s="33"/>
    </row>
    <row r="4" spans="1:15" s="5" customFormat="1" ht="29.25" customHeight="1">
      <c r="A4" s="627"/>
      <c r="B4" s="609"/>
      <c r="C4" s="601" t="s">
        <v>318</v>
      </c>
      <c r="D4" s="603" t="s">
        <v>344</v>
      </c>
      <c r="E4" s="601" t="s">
        <v>345</v>
      </c>
      <c r="F4" s="587" t="s">
        <v>346</v>
      </c>
      <c r="G4" s="606" t="s">
        <v>318</v>
      </c>
      <c r="H4" s="596" t="s">
        <v>328</v>
      </c>
      <c r="I4" s="596"/>
      <c r="J4" s="627"/>
      <c r="K4" s="610" t="s">
        <v>329</v>
      </c>
      <c r="L4" s="596"/>
      <c r="M4" s="627"/>
      <c r="N4" s="639"/>
      <c r="O4" s="33"/>
    </row>
    <row r="5" spans="1:15" s="5" customFormat="1" ht="39" customHeight="1">
      <c r="A5" s="627"/>
      <c r="B5" s="609"/>
      <c r="C5" s="602"/>
      <c r="D5" s="579"/>
      <c r="E5" s="602"/>
      <c r="F5" s="588"/>
      <c r="G5" s="595"/>
      <c r="H5" s="58" t="s">
        <v>347</v>
      </c>
      <c r="I5" s="9" t="s">
        <v>331</v>
      </c>
      <c r="J5" s="8" t="s">
        <v>348</v>
      </c>
      <c r="K5" s="9" t="s">
        <v>347</v>
      </c>
      <c r="L5" s="9" t="s">
        <v>609</v>
      </c>
      <c r="M5" s="8" t="s">
        <v>348</v>
      </c>
      <c r="N5" s="639"/>
      <c r="O5" s="33"/>
    </row>
    <row r="6" spans="1:15" s="5" customFormat="1" ht="113.25" customHeight="1">
      <c r="A6" s="10" t="s">
        <v>368</v>
      </c>
      <c r="B6" s="13">
        <f>C6+G6+K6+N6</f>
        <v>3</v>
      </c>
      <c r="C6" s="13">
        <f>SUM(D6:F6)</f>
        <v>2</v>
      </c>
      <c r="D6" s="13">
        <f>SUM(D7:D10)</f>
        <v>1</v>
      </c>
      <c r="E6" s="13">
        <f>SUM(E7:E10)</f>
        <v>0</v>
      </c>
      <c r="F6" s="13">
        <f>SUM(F7:F10)</f>
        <v>1</v>
      </c>
      <c r="G6" s="13">
        <f>H6+K6</f>
        <v>0</v>
      </c>
      <c r="H6" s="13">
        <f>SUM(I6:J6)</f>
        <v>0</v>
      </c>
      <c r="I6" s="13">
        <f>SUM(I7:I10)</f>
        <v>0</v>
      </c>
      <c r="J6" s="13">
        <f>SUM(J7:J10)</f>
        <v>0</v>
      </c>
      <c r="K6" s="13">
        <f>SUM(L6:M6)</f>
        <v>0</v>
      </c>
      <c r="L6" s="13">
        <f>SUM(L7:L10)</f>
        <v>0</v>
      </c>
      <c r="M6" s="13">
        <f>SUM(M7:M10)</f>
        <v>0</v>
      </c>
      <c r="N6" s="13">
        <f>SUM(N7:N10)</f>
        <v>1</v>
      </c>
      <c r="O6" s="33"/>
    </row>
    <row r="7" spans="1:14" s="12" customFormat="1" ht="113.25" customHeight="1">
      <c r="A7" s="10" t="s">
        <v>369</v>
      </c>
      <c r="B7" s="13">
        <f>C7+G7+K7+N7</f>
        <v>2</v>
      </c>
      <c r="C7" s="13">
        <f>SUM(D7:F7)</f>
        <v>2</v>
      </c>
      <c r="D7" s="13">
        <v>1</v>
      </c>
      <c r="E7" s="13">
        <v>0</v>
      </c>
      <c r="F7" s="13">
        <v>1</v>
      </c>
      <c r="G7" s="13">
        <f>H7+K7</f>
        <v>0</v>
      </c>
      <c r="H7" s="13">
        <f>SUM(I7:J7)</f>
        <v>0</v>
      </c>
      <c r="I7" s="13">
        <v>0</v>
      </c>
      <c r="J7" s="13">
        <v>0</v>
      </c>
      <c r="K7" s="13">
        <f>SUM(L7:M7)</f>
        <v>0</v>
      </c>
      <c r="L7" s="13">
        <v>0</v>
      </c>
      <c r="M7" s="13">
        <v>0</v>
      </c>
      <c r="N7" s="13">
        <v>0</v>
      </c>
    </row>
    <row r="8" spans="1:14" s="12" customFormat="1" ht="113.25" customHeight="1">
      <c r="A8" s="10" t="s">
        <v>370</v>
      </c>
      <c r="B8" s="13">
        <f>C8+G8+K8+N8</f>
        <v>0</v>
      </c>
      <c r="C8" s="13">
        <f>SUM(D8:F8)</f>
        <v>0</v>
      </c>
      <c r="D8" s="13">
        <v>0</v>
      </c>
      <c r="E8" s="13">
        <v>0</v>
      </c>
      <c r="F8" s="13">
        <v>0</v>
      </c>
      <c r="G8" s="13">
        <f>H8+K8</f>
        <v>0</v>
      </c>
      <c r="H8" s="13">
        <f>SUM(I8:J8)</f>
        <v>0</v>
      </c>
      <c r="I8" s="13">
        <v>0</v>
      </c>
      <c r="J8" s="13">
        <v>0</v>
      </c>
      <c r="K8" s="13">
        <f>SUM(L8:M8)</f>
        <v>0</v>
      </c>
      <c r="L8" s="13">
        <v>0</v>
      </c>
      <c r="M8" s="13">
        <v>0</v>
      </c>
      <c r="N8" s="13">
        <v>0</v>
      </c>
    </row>
    <row r="9" spans="1:14" s="12" customFormat="1" ht="113.25" customHeight="1">
      <c r="A9" s="10" t="s">
        <v>371</v>
      </c>
      <c r="B9" s="13">
        <f>C9+G9+K9+N9</f>
        <v>1</v>
      </c>
      <c r="C9" s="13">
        <f>SUM(D9:F9)</f>
        <v>0</v>
      </c>
      <c r="D9" s="13">
        <v>0</v>
      </c>
      <c r="E9" s="13">
        <v>0</v>
      </c>
      <c r="F9" s="13">
        <v>0</v>
      </c>
      <c r="G9" s="13">
        <f>H9+K9</f>
        <v>0</v>
      </c>
      <c r="H9" s="13">
        <f>SUM(I9:J9)</f>
        <v>0</v>
      </c>
      <c r="I9" s="13">
        <v>0</v>
      </c>
      <c r="J9" s="13">
        <v>0</v>
      </c>
      <c r="K9" s="13">
        <f>SUM(L9:M9)</f>
        <v>0</v>
      </c>
      <c r="L9" s="13">
        <v>0</v>
      </c>
      <c r="M9" s="13">
        <v>0</v>
      </c>
      <c r="N9" s="13">
        <v>1</v>
      </c>
    </row>
    <row r="10" spans="1:14" s="15" customFormat="1" ht="113.25" customHeight="1">
      <c r="A10" s="51" t="s">
        <v>372</v>
      </c>
      <c r="B10" s="13">
        <f>C10+G10+K10+N10</f>
        <v>0</v>
      </c>
      <c r="C10" s="13">
        <f>SUM(D10:F10)</f>
        <v>0</v>
      </c>
      <c r="D10" s="17">
        <v>0</v>
      </c>
      <c r="E10" s="13">
        <v>0</v>
      </c>
      <c r="F10" s="13">
        <v>0</v>
      </c>
      <c r="G10" s="13">
        <f>H10+K10</f>
        <v>0</v>
      </c>
      <c r="H10" s="13">
        <f>SUM(I10:J10)</f>
        <v>0</v>
      </c>
      <c r="I10" s="17">
        <v>0</v>
      </c>
      <c r="J10" s="17">
        <v>0</v>
      </c>
      <c r="K10" s="13">
        <f>SUM(L10:M10)</f>
        <v>0</v>
      </c>
      <c r="L10" s="13">
        <v>0</v>
      </c>
      <c r="M10" s="17">
        <v>0</v>
      </c>
      <c r="N10" s="17">
        <v>0</v>
      </c>
    </row>
    <row r="11" spans="1:14" s="2" customFormat="1" ht="19.5" customHeight="1">
      <c r="A11" s="580" t="s">
        <v>373</v>
      </c>
      <c r="B11" s="586"/>
      <c r="C11" s="586"/>
      <c r="D11" s="586"/>
      <c r="E11" s="586"/>
      <c r="F11" s="586"/>
      <c r="G11" s="586"/>
      <c r="H11" s="586"/>
      <c r="I11" s="586"/>
      <c r="J11" s="586"/>
      <c r="K11" s="586"/>
      <c r="L11" s="586"/>
      <c r="M11" s="586"/>
      <c r="N11" s="586"/>
    </row>
    <row r="12" spans="1:8" ht="19.5" customHeight="1">
      <c r="A12" s="18"/>
      <c r="H12" s="18"/>
    </row>
    <row r="13" spans="1:14" ht="19.5" customHeight="1">
      <c r="A13" s="18"/>
      <c r="B13" s="36"/>
      <c r="C13" s="36"/>
      <c r="D13" s="36"/>
      <c r="E13" s="36"/>
      <c r="F13" s="36"/>
      <c r="G13" s="36"/>
      <c r="H13" s="36"/>
      <c r="I13" s="36"/>
      <c r="J13" s="36"/>
      <c r="K13" s="36"/>
      <c r="L13" s="36"/>
      <c r="M13" s="36"/>
      <c r="N13" s="36"/>
    </row>
  </sheetData>
  <mergeCells count="17">
    <mergeCell ref="G4:G5"/>
    <mergeCell ref="H4:J4"/>
    <mergeCell ref="K4:M4"/>
    <mergeCell ref="A1:G1"/>
    <mergeCell ref="H1:N1"/>
    <mergeCell ref="A2:G2"/>
    <mergeCell ref="H2:M2"/>
    <mergeCell ref="A11:N11"/>
    <mergeCell ref="C4:C5"/>
    <mergeCell ref="E4:E5"/>
    <mergeCell ref="D4:D5"/>
    <mergeCell ref="F4:F5"/>
    <mergeCell ref="N3:N5"/>
    <mergeCell ref="A3:A5"/>
    <mergeCell ref="B3:B5"/>
    <mergeCell ref="C3:F3"/>
    <mergeCell ref="G3:M3"/>
  </mergeCells>
  <printOptions/>
  <pageMargins left="0.6299212598425197" right="0" top="0.5905511811023623" bottom="0.7874015748031497"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15"/>
  <sheetViews>
    <sheetView zoomScale="75" zoomScaleNormal="75" workbookViewId="0" topLeftCell="A1">
      <selection activeCell="D7" sqref="D7"/>
    </sheetView>
  </sheetViews>
  <sheetFormatPr defaultColWidth="9.00390625" defaultRowHeight="74.25" customHeight="1"/>
  <cols>
    <col min="1" max="1" width="9.625" style="19" customWidth="1"/>
    <col min="2" max="3" width="10.375" style="1" customWidth="1"/>
    <col min="4" max="4" width="10.625" style="1" customWidth="1"/>
    <col min="5" max="5" width="10.375" style="1" customWidth="1"/>
    <col min="6" max="6" width="12.625" style="1" customWidth="1"/>
    <col min="7" max="7" width="10.375" style="1" customWidth="1"/>
    <col min="8" max="8" width="12.25390625" style="1" customWidth="1"/>
    <col min="9" max="10" width="11.625" style="1" customWidth="1"/>
    <col min="11" max="11" width="12.625" style="1" customWidth="1"/>
    <col min="12" max="13" width="11.625" style="1" customWidth="1"/>
    <col min="14" max="15" width="12.625" style="1" customWidth="1"/>
    <col min="16" max="16384" width="8.25390625" style="1" customWidth="1"/>
  </cols>
  <sheetData>
    <row r="1" spans="1:15" ht="33" customHeight="1">
      <c r="A1" s="630" t="s">
        <v>374</v>
      </c>
      <c r="B1" s="630"/>
      <c r="C1" s="630"/>
      <c r="D1" s="630"/>
      <c r="E1" s="630"/>
      <c r="F1" s="630"/>
      <c r="G1" s="630"/>
      <c r="H1" s="630"/>
      <c r="I1" s="631" t="s">
        <v>366</v>
      </c>
      <c r="J1" s="631"/>
      <c r="K1" s="631"/>
      <c r="L1" s="631"/>
      <c r="M1" s="631"/>
      <c r="N1" s="631"/>
      <c r="O1" s="631"/>
    </row>
    <row r="2" spans="1:15" s="5" customFormat="1" ht="33" customHeight="1">
      <c r="A2" s="632" t="s">
        <v>861</v>
      </c>
      <c r="B2" s="632"/>
      <c r="C2" s="632"/>
      <c r="D2" s="632"/>
      <c r="E2" s="632"/>
      <c r="F2" s="632"/>
      <c r="G2" s="632"/>
      <c r="H2" s="632"/>
      <c r="I2" s="589" t="s">
        <v>367</v>
      </c>
      <c r="J2" s="597"/>
      <c r="K2" s="597"/>
      <c r="L2" s="597"/>
      <c r="M2" s="597"/>
      <c r="N2" s="597"/>
      <c r="O2" s="20" t="s">
        <v>608</v>
      </c>
    </row>
    <row r="3" spans="1:16" s="5" customFormat="1" ht="29.25" customHeight="1">
      <c r="A3" s="627" t="s">
        <v>314</v>
      </c>
      <c r="B3" s="609" t="s">
        <v>315</v>
      </c>
      <c r="C3" s="628" t="s">
        <v>351</v>
      </c>
      <c r="D3" s="628"/>
      <c r="E3" s="628"/>
      <c r="F3" s="628"/>
      <c r="G3" s="626" t="s">
        <v>317</v>
      </c>
      <c r="H3" s="606" t="s">
        <v>342</v>
      </c>
      <c r="I3" s="577"/>
      <c r="J3" s="577"/>
      <c r="K3" s="577"/>
      <c r="L3" s="577"/>
      <c r="M3" s="577"/>
      <c r="N3" s="578"/>
      <c r="O3" s="639" t="s">
        <v>352</v>
      </c>
      <c r="P3" s="33"/>
    </row>
    <row r="4" spans="1:16" s="5" customFormat="1" ht="29.25" customHeight="1">
      <c r="A4" s="627"/>
      <c r="B4" s="609"/>
      <c r="C4" s="601" t="s">
        <v>318</v>
      </c>
      <c r="D4" s="603" t="s">
        <v>353</v>
      </c>
      <c r="E4" s="601" t="s">
        <v>354</v>
      </c>
      <c r="F4" s="605" t="s">
        <v>355</v>
      </c>
      <c r="G4" s="639"/>
      <c r="H4" s="606" t="s">
        <v>318</v>
      </c>
      <c r="I4" s="596" t="s">
        <v>328</v>
      </c>
      <c r="J4" s="596"/>
      <c r="K4" s="627"/>
      <c r="L4" s="610" t="s">
        <v>329</v>
      </c>
      <c r="M4" s="596"/>
      <c r="N4" s="627"/>
      <c r="O4" s="639"/>
      <c r="P4" s="33"/>
    </row>
    <row r="5" spans="1:16" s="5" customFormat="1" ht="39" customHeight="1">
      <c r="A5" s="627"/>
      <c r="B5" s="609"/>
      <c r="C5" s="602"/>
      <c r="D5" s="579"/>
      <c r="E5" s="602"/>
      <c r="F5" s="579"/>
      <c r="G5" s="639"/>
      <c r="H5" s="595"/>
      <c r="I5" s="58" t="s">
        <v>347</v>
      </c>
      <c r="J5" s="9" t="s">
        <v>331</v>
      </c>
      <c r="K5" s="8" t="s">
        <v>348</v>
      </c>
      <c r="L5" s="9" t="s">
        <v>347</v>
      </c>
      <c r="M5" s="9" t="s">
        <v>609</v>
      </c>
      <c r="N5" s="8" t="s">
        <v>348</v>
      </c>
      <c r="O5" s="639"/>
      <c r="P5" s="33"/>
    </row>
    <row r="6" spans="1:16" s="5" customFormat="1" ht="93.75" customHeight="1">
      <c r="A6" s="10" t="s">
        <v>368</v>
      </c>
      <c r="B6" s="60">
        <f aca="true" t="shared" si="0" ref="B6:B11">C6+G6+H6+O6</f>
        <v>10190</v>
      </c>
      <c r="C6" s="60">
        <f aca="true" t="shared" si="1" ref="C6:C11">SUM(D6:F6)</f>
        <v>9013</v>
      </c>
      <c r="D6" s="60">
        <f>SUM(D7:D11)</f>
        <v>203</v>
      </c>
      <c r="E6" s="60">
        <f>SUM(E7:E11)</f>
        <v>8695</v>
      </c>
      <c r="F6" s="60">
        <f>SUM(F7:F11)</f>
        <v>115</v>
      </c>
      <c r="G6" s="60">
        <f>SUM(G7:G11)</f>
        <v>47</v>
      </c>
      <c r="H6" s="60">
        <f aca="true" t="shared" si="2" ref="H6:H11">I6+L6</f>
        <v>240</v>
      </c>
      <c r="I6" s="60">
        <f aca="true" t="shared" si="3" ref="I6:I11">SUM(J6:K6)</f>
        <v>204</v>
      </c>
      <c r="J6" s="60">
        <f>SUM(J7:J11)</f>
        <v>45</v>
      </c>
      <c r="K6" s="60">
        <f>SUM(K7:K11)</f>
        <v>159</v>
      </c>
      <c r="L6" s="60">
        <f aca="true" t="shared" si="4" ref="L6:L11">SUM(M6:N6)</f>
        <v>36</v>
      </c>
      <c r="M6" s="60">
        <f>SUM(M7:M11)</f>
        <v>1</v>
      </c>
      <c r="N6" s="60">
        <f>SUM(N7:N11)</f>
        <v>35</v>
      </c>
      <c r="O6" s="60">
        <f>SUM(O7:O11)</f>
        <v>890</v>
      </c>
      <c r="P6" s="33"/>
    </row>
    <row r="7" spans="1:15" s="12" customFormat="1" ht="93.75" customHeight="1">
      <c r="A7" s="10" t="s">
        <v>369</v>
      </c>
      <c r="B7" s="60">
        <f t="shared" si="0"/>
        <v>3996</v>
      </c>
      <c r="C7" s="60">
        <f t="shared" si="1"/>
        <v>3568</v>
      </c>
      <c r="D7" s="60">
        <v>60</v>
      </c>
      <c r="E7" s="60">
        <v>3451</v>
      </c>
      <c r="F7" s="60">
        <v>57</v>
      </c>
      <c r="G7" s="60">
        <v>11</v>
      </c>
      <c r="H7" s="60">
        <f t="shared" si="2"/>
        <v>89</v>
      </c>
      <c r="I7" s="60">
        <f t="shared" si="3"/>
        <v>73</v>
      </c>
      <c r="J7" s="60">
        <v>18</v>
      </c>
      <c r="K7" s="60">
        <v>55</v>
      </c>
      <c r="L7" s="60">
        <f t="shared" si="4"/>
        <v>16</v>
      </c>
      <c r="M7" s="60">
        <v>1</v>
      </c>
      <c r="N7" s="60">
        <v>15</v>
      </c>
      <c r="O7" s="60">
        <v>328</v>
      </c>
    </row>
    <row r="8" spans="1:15" s="12" customFormat="1" ht="93.75" customHeight="1">
      <c r="A8" s="10" t="s">
        <v>370</v>
      </c>
      <c r="B8" s="60">
        <f t="shared" si="0"/>
        <v>1306</v>
      </c>
      <c r="C8" s="60">
        <f t="shared" si="1"/>
        <v>1180</v>
      </c>
      <c r="D8" s="60">
        <v>19</v>
      </c>
      <c r="E8" s="60">
        <v>1152</v>
      </c>
      <c r="F8" s="60">
        <v>9</v>
      </c>
      <c r="G8" s="60">
        <v>10</v>
      </c>
      <c r="H8" s="60">
        <f t="shared" si="2"/>
        <v>26</v>
      </c>
      <c r="I8" s="60">
        <f t="shared" si="3"/>
        <v>24</v>
      </c>
      <c r="J8" s="60">
        <v>7</v>
      </c>
      <c r="K8" s="60">
        <v>17</v>
      </c>
      <c r="L8" s="60">
        <f t="shared" si="4"/>
        <v>2</v>
      </c>
      <c r="M8" s="60">
        <v>0</v>
      </c>
      <c r="N8" s="60">
        <v>2</v>
      </c>
      <c r="O8" s="60">
        <v>90</v>
      </c>
    </row>
    <row r="9" spans="1:15" s="12" customFormat="1" ht="93.75" customHeight="1">
      <c r="A9" s="10" t="s">
        <v>371</v>
      </c>
      <c r="B9" s="60">
        <f t="shared" si="0"/>
        <v>2951</v>
      </c>
      <c r="C9" s="60">
        <f t="shared" si="1"/>
        <v>2631</v>
      </c>
      <c r="D9" s="60">
        <v>69</v>
      </c>
      <c r="E9" s="60">
        <v>2533</v>
      </c>
      <c r="F9" s="60">
        <v>29</v>
      </c>
      <c r="G9" s="60">
        <v>17</v>
      </c>
      <c r="H9" s="60">
        <f t="shared" si="2"/>
        <v>76</v>
      </c>
      <c r="I9" s="60">
        <f t="shared" si="3"/>
        <v>63</v>
      </c>
      <c r="J9" s="60">
        <v>12</v>
      </c>
      <c r="K9" s="60">
        <v>51</v>
      </c>
      <c r="L9" s="60">
        <f t="shared" si="4"/>
        <v>13</v>
      </c>
      <c r="M9" s="60">
        <v>0</v>
      </c>
      <c r="N9" s="60">
        <v>13</v>
      </c>
      <c r="O9" s="60">
        <v>227</v>
      </c>
    </row>
    <row r="10" spans="1:15" s="12" customFormat="1" ht="93.75" customHeight="1">
      <c r="A10" s="14" t="s">
        <v>375</v>
      </c>
      <c r="B10" s="60">
        <f t="shared" si="0"/>
        <v>999</v>
      </c>
      <c r="C10" s="60">
        <f t="shared" si="1"/>
        <v>810</v>
      </c>
      <c r="D10" s="60">
        <v>36</v>
      </c>
      <c r="E10" s="60">
        <v>754</v>
      </c>
      <c r="F10" s="60">
        <v>20</v>
      </c>
      <c r="G10" s="60">
        <v>4</v>
      </c>
      <c r="H10" s="60">
        <f t="shared" si="2"/>
        <v>21</v>
      </c>
      <c r="I10" s="60">
        <f t="shared" si="3"/>
        <v>18</v>
      </c>
      <c r="J10" s="60">
        <v>5</v>
      </c>
      <c r="K10" s="60">
        <v>13</v>
      </c>
      <c r="L10" s="60">
        <f t="shared" si="4"/>
        <v>3</v>
      </c>
      <c r="M10" s="60">
        <v>0</v>
      </c>
      <c r="N10" s="60">
        <v>3</v>
      </c>
      <c r="O10" s="60">
        <v>164</v>
      </c>
    </row>
    <row r="11" spans="1:15" s="15" customFormat="1" ht="93.75" customHeight="1">
      <c r="A11" s="51" t="s">
        <v>372</v>
      </c>
      <c r="B11" s="60">
        <f t="shared" si="0"/>
        <v>938</v>
      </c>
      <c r="C11" s="60">
        <f t="shared" si="1"/>
        <v>824</v>
      </c>
      <c r="D11" s="60">
        <v>19</v>
      </c>
      <c r="E11" s="60">
        <v>805</v>
      </c>
      <c r="F11" s="60">
        <v>0</v>
      </c>
      <c r="G11" s="60">
        <v>5</v>
      </c>
      <c r="H11" s="60">
        <f t="shared" si="2"/>
        <v>28</v>
      </c>
      <c r="I11" s="60">
        <f t="shared" si="3"/>
        <v>26</v>
      </c>
      <c r="J11" s="60">
        <v>3</v>
      </c>
      <c r="K11" s="60">
        <v>23</v>
      </c>
      <c r="L11" s="60">
        <f t="shared" si="4"/>
        <v>2</v>
      </c>
      <c r="M11" s="60">
        <v>0</v>
      </c>
      <c r="N11" s="60">
        <v>2</v>
      </c>
      <c r="O11" s="60">
        <v>81</v>
      </c>
    </row>
    <row r="12" spans="1:15" s="2" customFormat="1" ht="19.5" customHeight="1">
      <c r="A12" s="580" t="s">
        <v>376</v>
      </c>
      <c r="B12" s="586"/>
      <c r="C12" s="586"/>
      <c r="D12" s="586"/>
      <c r="E12" s="586"/>
      <c r="F12" s="586"/>
      <c r="G12" s="586"/>
      <c r="H12" s="586"/>
      <c r="I12" s="586"/>
      <c r="J12" s="586"/>
      <c r="K12" s="586"/>
      <c r="L12" s="586"/>
      <c r="M12" s="586"/>
      <c r="N12" s="586"/>
      <c r="O12" s="586"/>
    </row>
    <row r="13" spans="1:9" ht="21" customHeight="1">
      <c r="A13" s="18"/>
      <c r="I13" s="18"/>
    </row>
    <row r="14" ht="21" customHeight="1">
      <c r="A14" s="18"/>
    </row>
    <row r="15" spans="1:15" ht="19.5" customHeight="1">
      <c r="A15" s="18"/>
      <c r="B15" s="36"/>
      <c r="C15" s="36"/>
      <c r="D15" s="36"/>
      <c r="E15" s="36"/>
      <c r="F15" s="36"/>
      <c r="G15" s="36"/>
      <c r="H15" s="36"/>
      <c r="I15" s="36"/>
      <c r="J15" s="36"/>
      <c r="K15" s="36"/>
      <c r="L15" s="36"/>
      <c r="M15" s="36"/>
      <c r="N15" s="36"/>
      <c r="O15" s="36"/>
    </row>
  </sheetData>
  <mergeCells count="18">
    <mergeCell ref="A1:H1"/>
    <mergeCell ref="A2:H2"/>
    <mergeCell ref="I1:O1"/>
    <mergeCell ref="I2:N2"/>
    <mergeCell ref="A12:O12"/>
    <mergeCell ref="G3:G5"/>
    <mergeCell ref="H3:N3"/>
    <mergeCell ref="H4:H5"/>
    <mergeCell ref="I4:K4"/>
    <mergeCell ref="L4:N4"/>
    <mergeCell ref="O3:O5"/>
    <mergeCell ref="C3:F3"/>
    <mergeCell ref="A3:A5"/>
    <mergeCell ref="B3:B5"/>
    <mergeCell ref="C4:C5"/>
    <mergeCell ref="D4:D5"/>
    <mergeCell ref="E4:E5"/>
    <mergeCell ref="F4:F5"/>
  </mergeCells>
  <printOptions/>
  <pageMargins left="0.6299212598425197" right="0" top="0.5905511811023623" bottom="0.7874015748031497"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P11"/>
  <sheetViews>
    <sheetView zoomScale="75" zoomScaleNormal="75" workbookViewId="0" topLeftCell="A1">
      <selection activeCell="D7" sqref="D7"/>
    </sheetView>
  </sheetViews>
  <sheetFormatPr defaultColWidth="9.00390625" defaultRowHeight="74.25" customHeight="1"/>
  <cols>
    <col min="1" max="1" width="9.50390625" style="19" customWidth="1"/>
    <col min="2" max="5" width="10.625" style="1" customWidth="1"/>
    <col min="6" max="6" width="12.625" style="1" customWidth="1"/>
    <col min="7" max="8" width="10.625" style="1" customWidth="1"/>
    <col min="9" max="10" width="11.625" style="1" customWidth="1"/>
    <col min="11" max="11" width="12.625" style="1" customWidth="1"/>
    <col min="12" max="13" width="11.625" style="1" customWidth="1"/>
    <col min="14" max="14" width="12.625" style="1" customWidth="1"/>
    <col min="15" max="15" width="11.625" style="1" customWidth="1"/>
    <col min="16" max="16384" width="8.25390625" style="1" customWidth="1"/>
  </cols>
  <sheetData>
    <row r="1" spans="1:15" ht="33" customHeight="1">
      <c r="A1" s="630" t="s">
        <v>377</v>
      </c>
      <c r="B1" s="630"/>
      <c r="C1" s="630"/>
      <c r="D1" s="630"/>
      <c r="E1" s="630"/>
      <c r="F1" s="630"/>
      <c r="G1" s="630"/>
      <c r="H1" s="630"/>
      <c r="I1" s="631" t="s">
        <v>366</v>
      </c>
      <c r="J1" s="631"/>
      <c r="K1" s="631"/>
      <c r="L1" s="631"/>
      <c r="M1" s="631"/>
      <c r="N1" s="631"/>
      <c r="O1" s="631"/>
    </row>
    <row r="2" spans="1:15" s="5" customFormat="1" ht="33" customHeight="1">
      <c r="A2" s="632" t="s">
        <v>861</v>
      </c>
      <c r="B2" s="632"/>
      <c r="C2" s="632"/>
      <c r="D2" s="632"/>
      <c r="E2" s="632"/>
      <c r="F2" s="632"/>
      <c r="G2" s="632"/>
      <c r="H2" s="632"/>
      <c r="I2" s="589" t="s">
        <v>367</v>
      </c>
      <c r="J2" s="597"/>
      <c r="K2" s="597"/>
      <c r="L2" s="597"/>
      <c r="M2" s="597"/>
      <c r="N2" s="597"/>
      <c r="O2" s="20" t="s">
        <v>608</v>
      </c>
    </row>
    <row r="3" spans="1:16" s="5" customFormat="1" ht="29.25" customHeight="1">
      <c r="A3" s="627" t="s">
        <v>314</v>
      </c>
      <c r="B3" s="609" t="s">
        <v>315</v>
      </c>
      <c r="C3" s="628" t="s">
        <v>351</v>
      </c>
      <c r="D3" s="628"/>
      <c r="E3" s="628"/>
      <c r="F3" s="628"/>
      <c r="G3" s="626" t="s">
        <v>317</v>
      </c>
      <c r="H3" s="606" t="s">
        <v>342</v>
      </c>
      <c r="I3" s="577"/>
      <c r="J3" s="577"/>
      <c r="K3" s="577"/>
      <c r="L3" s="577"/>
      <c r="M3" s="577"/>
      <c r="N3" s="578"/>
      <c r="O3" s="639" t="s">
        <v>336</v>
      </c>
      <c r="P3" s="33"/>
    </row>
    <row r="4" spans="1:16" s="5" customFormat="1" ht="29.25" customHeight="1">
      <c r="A4" s="627"/>
      <c r="B4" s="609"/>
      <c r="C4" s="601" t="s">
        <v>318</v>
      </c>
      <c r="D4" s="603" t="s">
        <v>353</v>
      </c>
      <c r="E4" s="601" t="s">
        <v>354</v>
      </c>
      <c r="F4" s="605" t="s">
        <v>355</v>
      </c>
      <c r="G4" s="639"/>
      <c r="H4" s="606" t="s">
        <v>318</v>
      </c>
      <c r="I4" s="596" t="s">
        <v>328</v>
      </c>
      <c r="J4" s="596"/>
      <c r="K4" s="627"/>
      <c r="L4" s="610" t="s">
        <v>329</v>
      </c>
      <c r="M4" s="596"/>
      <c r="N4" s="627"/>
      <c r="O4" s="639"/>
      <c r="P4" s="33"/>
    </row>
    <row r="5" spans="1:16" s="5" customFormat="1" ht="39" customHeight="1">
      <c r="A5" s="627"/>
      <c r="B5" s="609"/>
      <c r="C5" s="602"/>
      <c r="D5" s="579"/>
      <c r="E5" s="602"/>
      <c r="F5" s="579"/>
      <c r="G5" s="639"/>
      <c r="H5" s="595"/>
      <c r="I5" s="58" t="s">
        <v>347</v>
      </c>
      <c r="J5" s="9" t="s">
        <v>331</v>
      </c>
      <c r="K5" s="8" t="s">
        <v>348</v>
      </c>
      <c r="L5" s="9" t="s">
        <v>347</v>
      </c>
      <c r="M5" s="9" t="s">
        <v>609</v>
      </c>
      <c r="N5" s="8" t="s">
        <v>348</v>
      </c>
      <c r="O5" s="639"/>
      <c r="P5" s="33"/>
    </row>
    <row r="6" spans="1:16" s="5" customFormat="1" ht="143.25" customHeight="1">
      <c r="A6" s="10" t="s">
        <v>368</v>
      </c>
      <c r="B6" s="60">
        <f>C6+G6+H6+O6</f>
        <v>5191</v>
      </c>
      <c r="C6" s="60">
        <f>SUM(D6:F6)</f>
        <v>4780</v>
      </c>
      <c r="D6" s="60">
        <f>SUM(D7:D9)</f>
        <v>86</v>
      </c>
      <c r="E6" s="60">
        <f>SUM(E7:E9)</f>
        <v>4608</v>
      </c>
      <c r="F6" s="60">
        <f>SUM(F7:F9)</f>
        <v>86</v>
      </c>
      <c r="G6" s="60">
        <f>SUM(G7:G9)</f>
        <v>30</v>
      </c>
      <c r="H6" s="60">
        <f>I6+L6</f>
        <v>105</v>
      </c>
      <c r="I6" s="60">
        <f>SUM(J6:K6)</f>
        <v>94</v>
      </c>
      <c r="J6" s="60">
        <f>SUM(J7:J9)</f>
        <v>39</v>
      </c>
      <c r="K6" s="60">
        <f>SUM(K7:K9)</f>
        <v>55</v>
      </c>
      <c r="L6" s="60">
        <f>SUM(M6:N6)</f>
        <v>11</v>
      </c>
      <c r="M6" s="60">
        <f>SUM(M7:M9)</f>
        <v>0</v>
      </c>
      <c r="N6" s="60">
        <f>SUM(N7:N9)</f>
        <v>11</v>
      </c>
      <c r="O6" s="60">
        <f>SUM(O7:O9)</f>
        <v>276</v>
      </c>
      <c r="P6" s="33"/>
    </row>
    <row r="7" spans="1:15" s="12" customFormat="1" ht="143.25" customHeight="1">
      <c r="A7" s="10" t="s">
        <v>369</v>
      </c>
      <c r="B7" s="60">
        <f>C7+G7+H7+O7</f>
        <v>1385</v>
      </c>
      <c r="C7" s="60">
        <f>SUM(D7:F7)</f>
        <v>1202</v>
      </c>
      <c r="D7" s="60">
        <v>26</v>
      </c>
      <c r="E7" s="60">
        <v>1156</v>
      </c>
      <c r="F7" s="60">
        <v>20</v>
      </c>
      <c r="G7" s="60">
        <v>3</v>
      </c>
      <c r="H7" s="60">
        <f>I7+L7</f>
        <v>47</v>
      </c>
      <c r="I7" s="60">
        <f>SUM(J7:K7)</f>
        <v>43</v>
      </c>
      <c r="J7" s="60">
        <v>18</v>
      </c>
      <c r="K7" s="60">
        <v>25</v>
      </c>
      <c r="L7" s="60">
        <f>SUM(M7:N7)</f>
        <v>4</v>
      </c>
      <c r="M7" s="60">
        <v>0</v>
      </c>
      <c r="N7" s="60">
        <v>4</v>
      </c>
      <c r="O7" s="60">
        <v>133</v>
      </c>
    </row>
    <row r="8" spans="1:15" s="12" customFormat="1" ht="143.25" customHeight="1">
      <c r="A8" s="10" t="s">
        <v>370</v>
      </c>
      <c r="B8" s="60">
        <f>C8+G8+H8+O8</f>
        <v>1034</v>
      </c>
      <c r="C8" s="60">
        <f>SUM(D8:F8)</f>
        <v>973</v>
      </c>
      <c r="D8" s="60">
        <v>12</v>
      </c>
      <c r="E8" s="60">
        <v>957</v>
      </c>
      <c r="F8" s="60">
        <v>4</v>
      </c>
      <c r="G8" s="60">
        <v>5</v>
      </c>
      <c r="H8" s="60">
        <f>I8+L8</f>
        <v>13</v>
      </c>
      <c r="I8" s="60">
        <f>SUM(J8:K8)</f>
        <v>12</v>
      </c>
      <c r="J8" s="60">
        <v>6</v>
      </c>
      <c r="K8" s="60">
        <v>6</v>
      </c>
      <c r="L8" s="60">
        <f>SUM(M8:N8)</f>
        <v>1</v>
      </c>
      <c r="M8" s="60">
        <v>0</v>
      </c>
      <c r="N8" s="60">
        <v>1</v>
      </c>
      <c r="O8" s="60">
        <v>43</v>
      </c>
    </row>
    <row r="9" spans="1:15" s="15" customFormat="1" ht="143.25" customHeight="1">
      <c r="A9" s="16" t="s">
        <v>371</v>
      </c>
      <c r="B9" s="60">
        <f>C9+G9+H9+O9</f>
        <v>2772</v>
      </c>
      <c r="C9" s="60">
        <f>SUM(D9:F9)</f>
        <v>2605</v>
      </c>
      <c r="D9" s="60">
        <v>48</v>
      </c>
      <c r="E9" s="60">
        <v>2495</v>
      </c>
      <c r="F9" s="60">
        <v>62</v>
      </c>
      <c r="G9" s="60">
        <v>22</v>
      </c>
      <c r="H9" s="60">
        <f>I9+L9</f>
        <v>45</v>
      </c>
      <c r="I9" s="60">
        <f>SUM(J9:K9)</f>
        <v>39</v>
      </c>
      <c r="J9" s="60">
        <v>15</v>
      </c>
      <c r="K9" s="60">
        <v>24</v>
      </c>
      <c r="L9" s="60">
        <f>SUM(M9:N9)</f>
        <v>6</v>
      </c>
      <c r="M9" s="60">
        <v>0</v>
      </c>
      <c r="N9" s="60">
        <v>6</v>
      </c>
      <c r="O9" s="60">
        <v>100</v>
      </c>
    </row>
    <row r="10" spans="1:15" ht="19.5" customHeight="1">
      <c r="A10" s="580" t="s">
        <v>357</v>
      </c>
      <c r="B10" s="598"/>
      <c r="C10" s="598"/>
      <c r="D10" s="598"/>
      <c r="E10" s="598"/>
      <c r="F10" s="598"/>
      <c r="G10" s="598"/>
      <c r="H10" s="598"/>
      <c r="I10" s="598"/>
      <c r="J10" s="598"/>
      <c r="K10" s="598"/>
      <c r="L10" s="598"/>
      <c r="M10" s="598"/>
      <c r="N10" s="598"/>
      <c r="O10" s="598"/>
    </row>
    <row r="11" spans="1:15" ht="19.5" customHeight="1">
      <c r="A11" s="18"/>
      <c r="B11" s="36"/>
      <c r="C11" s="36"/>
      <c r="D11" s="36"/>
      <c r="E11" s="36"/>
      <c r="F11" s="36"/>
      <c r="G11" s="36"/>
      <c r="H11" s="36"/>
      <c r="I11" s="36"/>
      <c r="J11" s="36"/>
      <c r="K11" s="36"/>
      <c r="L11" s="36"/>
      <c r="M11" s="36"/>
      <c r="N11" s="36"/>
      <c r="O11" s="36"/>
    </row>
  </sheetData>
  <mergeCells count="18">
    <mergeCell ref="E4:E5"/>
    <mergeCell ref="F4:F5"/>
    <mergeCell ref="H4:H5"/>
    <mergeCell ref="I4:K4"/>
    <mergeCell ref="A10:O10"/>
    <mergeCell ref="A3:A5"/>
    <mergeCell ref="B3:B5"/>
    <mergeCell ref="G3:G5"/>
    <mergeCell ref="C3:F3"/>
    <mergeCell ref="H3:N3"/>
    <mergeCell ref="O3:O5"/>
    <mergeCell ref="C4:C5"/>
    <mergeCell ref="D4:D5"/>
    <mergeCell ref="L4:N4"/>
    <mergeCell ref="A1:H1"/>
    <mergeCell ref="A2:H2"/>
    <mergeCell ref="I1:O1"/>
    <mergeCell ref="I2:N2"/>
  </mergeCells>
  <printOptions/>
  <pageMargins left="0.6299212598425197" right="0" top="0.5905511811023623" bottom="0.7874015748031497"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60"/>
  <sheetViews>
    <sheetView workbookViewId="0" topLeftCell="A1">
      <selection activeCell="D6" sqref="D6"/>
    </sheetView>
  </sheetViews>
  <sheetFormatPr defaultColWidth="9.00390625" defaultRowHeight="74.25" customHeight="1"/>
  <cols>
    <col min="1" max="1" width="10.50390625" style="50" customWidth="1"/>
    <col min="2" max="3" width="10.625" style="1" customWidth="1"/>
    <col min="4" max="4" width="14.75390625" style="1" customWidth="1"/>
    <col min="5" max="5" width="12.875" style="1" customWidth="1"/>
    <col min="6" max="6" width="17.25390625" style="1" customWidth="1"/>
    <col min="7" max="7" width="12.625" style="1" customWidth="1"/>
    <col min="8" max="16384" width="8.25390625" style="1" customWidth="1"/>
  </cols>
  <sheetData>
    <row r="1" spans="1:7" ht="33" customHeight="1">
      <c r="A1" s="641" t="s">
        <v>378</v>
      </c>
      <c r="B1" s="641"/>
      <c r="C1" s="641"/>
      <c r="D1" s="641"/>
      <c r="E1" s="641"/>
      <c r="F1" s="641"/>
      <c r="G1" s="641"/>
    </row>
    <row r="2" spans="1:7" s="5" customFormat="1" ht="33" customHeight="1">
      <c r="A2" s="633" t="s">
        <v>863</v>
      </c>
      <c r="B2" s="633"/>
      <c r="C2" s="633"/>
      <c r="D2" s="633"/>
      <c r="E2" s="633"/>
      <c r="F2" s="633"/>
      <c r="G2" s="633"/>
    </row>
    <row r="3" spans="1:8" s="5" customFormat="1" ht="29.25" customHeight="1">
      <c r="A3" s="636" t="s">
        <v>314</v>
      </c>
      <c r="B3" s="590" t="s">
        <v>315</v>
      </c>
      <c r="C3" s="591" t="s">
        <v>316</v>
      </c>
      <c r="D3" s="591"/>
      <c r="E3" s="591"/>
      <c r="F3" s="591"/>
      <c r="G3" s="592" t="s">
        <v>317</v>
      </c>
      <c r="H3" s="33"/>
    </row>
    <row r="4" spans="1:8" s="5" customFormat="1" ht="35.25" customHeight="1">
      <c r="A4" s="636"/>
      <c r="B4" s="590"/>
      <c r="C4" s="25" t="s">
        <v>318</v>
      </c>
      <c r="D4" s="23" t="s">
        <v>319</v>
      </c>
      <c r="E4" s="23" t="s">
        <v>320</v>
      </c>
      <c r="F4" s="292" t="s">
        <v>321</v>
      </c>
      <c r="G4" s="592"/>
      <c r="H4" s="33"/>
    </row>
    <row r="5" spans="1:7" s="12" customFormat="1" ht="25.5" customHeight="1">
      <c r="A5" s="63" t="s">
        <v>379</v>
      </c>
      <c r="B5" s="60">
        <f aca="true" t="shared" si="0" ref="B5:B29">SUM(D5:G5)</f>
        <v>21469</v>
      </c>
      <c r="C5" s="60">
        <f aca="true" t="shared" si="1" ref="C5:C29">SUM(D5:F5)</f>
        <v>21392</v>
      </c>
      <c r="D5" s="60">
        <f>SUM(D6:D29)+SUM(D34:D54)</f>
        <v>4428</v>
      </c>
      <c r="E5" s="60">
        <f>SUM(E6:E29)+SUM(E34:E54)</f>
        <v>16762</v>
      </c>
      <c r="F5" s="60">
        <f>SUM(F6:F29)+SUM(F34:F54)</f>
        <v>202</v>
      </c>
      <c r="G5" s="60">
        <f>SUM(G6:G29)+SUM(G34:G54)</f>
        <v>77</v>
      </c>
    </row>
    <row r="6" spans="1:7" s="12" customFormat="1" ht="25.5" customHeight="1">
      <c r="A6" s="64" t="s">
        <v>380</v>
      </c>
      <c r="B6" s="60">
        <f t="shared" si="0"/>
        <v>348</v>
      </c>
      <c r="C6" s="60">
        <f t="shared" si="1"/>
        <v>348</v>
      </c>
      <c r="D6" s="60">
        <v>348</v>
      </c>
      <c r="E6" s="60"/>
      <c r="F6" s="61"/>
      <c r="G6" s="61"/>
    </row>
    <row r="7" spans="1:7" s="12" customFormat="1" ht="25.5" customHeight="1">
      <c r="A7" s="64" t="s">
        <v>611</v>
      </c>
      <c r="B7" s="60">
        <f t="shared" si="0"/>
        <v>549</v>
      </c>
      <c r="C7" s="60">
        <f t="shared" si="1"/>
        <v>549</v>
      </c>
      <c r="D7" s="60">
        <v>549</v>
      </c>
      <c r="E7" s="60"/>
      <c r="F7" s="61"/>
      <c r="G7" s="61"/>
    </row>
    <row r="8" spans="1:7" s="12" customFormat="1" ht="25.5" customHeight="1">
      <c r="A8" s="64" t="s">
        <v>612</v>
      </c>
      <c r="B8" s="60">
        <f t="shared" si="0"/>
        <v>795</v>
      </c>
      <c r="C8" s="60">
        <f t="shared" si="1"/>
        <v>795</v>
      </c>
      <c r="D8" s="60">
        <v>795</v>
      </c>
      <c r="E8" s="60"/>
      <c r="F8" s="61"/>
      <c r="G8" s="61"/>
    </row>
    <row r="9" spans="1:7" s="12" customFormat="1" ht="25.5" customHeight="1">
      <c r="A9" s="64" t="s">
        <v>613</v>
      </c>
      <c r="B9" s="60">
        <f t="shared" si="0"/>
        <v>517</v>
      </c>
      <c r="C9" s="60">
        <f t="shared" si="1"/>
        <v>517</v>
      </c>
      <c r="D9" s="60">
        <v>517</v>
      </c>
      <c r="E9" s="60"/>
      <c r="F9" s="61"/>
      <c r="G9" s="61"/>
    </row>
    <row r="10" spans="1:7" s="12" customFormat="1" ht="25.5" customHeight="1">
      <c r="A10" s="64" t="s">
        <v>381</v>
      </c>
      <c r="B10" s="60">
        <f t="shared" si="0"/>
        <v>464</v>
      </c>
      <c r="C10" s="60">
        <f t="shared" si="1"/>
        <v>463</v>
      </c>
      <c r="D10" s="60">
        <v>463</v>
      </c>
      <c r="E10" s="60"/>
      <c r="F10" s="61"/>
      <c r="G10" s="61">
        <v>1</v>
      </c>
    </row>
    <row r="11" spans="1:7" s="12" customFormat="1" ht="25.5" customHeight="1">
      <c r="A11" s="64" t="s">
        <v>382</v>
      </c>
      <c r="B11" s="60">
        <f t="shared" si="0"/>
        <v>410</v>
      </c>
      <c r="C11" s="60">
        <f t="shared" si="1"/>
        <v>409</v>
      </c>
      <c r="D11" s="60">
        <v>409</v>
      </c>
      <c r="E11" s="60"/>
      <c r="F11" s="61"/>
      <c r="G11" s="61">
        <v>1</v>
      </c>
    </row>
    <row r="12" spans="1:7" s="12" customFormat="1" ht="25.5" customHeight="1">
      <c r="A12" s="64" t="s">
        <v>383</v>
      </c>
      <c r="B12" s="60">
        <f t="shared" si="0"/>
        <v>262</v>
      </c>
      <c r="C12" s="60">
        <f t="shared" si="1"/>
        <v>261</v>
      </c>
      <c r="D12" s="60">
        <v>261</v>
      </c>
      <c r="E12" s="60"/>
      <c r="F12" s="61"/>
      <c r="G12" s="61">
        <v>1</v>
      </c>
    </row>
    <row r="13" spans="1:7" ht="25.5" customHeight="1">
      <c r="A13" s="64" t="s">
        <v>384</v>
      </c>
      <c r="B13" s="60">
        <f t="shared" si="0"/>
        <v>177</v>
      </c>
      <c r="C13" s="60">
        <f t="shared" si="1"/>
        <v>177</v>
      </c>
      <c r="D13" s="60">
        <v>177</v>
      </c>
      <c r="E13" s="60"/>
      <c r="F13" s="61"/>
      <c r="G13" s="61"/>
    </row>
    <row r="14" spans="1:7" ht="25.5" customHeight="1">
      <c r="A14" s="64" t="s">
        <v>385</v>
      </c>
      <c r="B14" s="60">
        <f t="shared" si="0"/>
        <v>133</v>
      </c>
      <c r="C14" s="60">
        <f t="shared" si="1"/>
        <v>133</v>
      </c>
      <c r="D14" s="60">
        <v>133</v>
      </c>
      <c r="E14" s="60"/>
      <c r="F14" s="61"/>
      <c r="G14" s="61"/>
    </row>
    <row r="15" spans="1:7" ht="25.5" customHeight="1">
      <c r="A15" s="64" t="s">
        <v>386</v>
      </c>
      <c r="B15" s="60">
        <f t="shared" si="0"/>
        <v>88</v>
      </c>
      <c r="C15" s="60">
        <f t="shared" si="1"/>
        <v>88</v>
      </c>
      <c r="D15" s="60">
        <v>88</v>
      </c>
      <c r="E15" s="60"/>
      <c r="F15" s="61"/>
      <c r="G15" s="61"/>
    </row>
    <row r="16" spans="1:7" ht="25.5" customHeight="1">
      <c r="A16" s="64" t="s">
        <v>614</v>
      </c>
      <c r="B16" s="60">
        <f t="shared" si="0"/>
        <v>89</v>
      </c>
      <c r="C16" s="60">
        <f t="shared" si="1"/>
        <v>88</v>
      </c>
      <c r="D16" s="60">
        <v>88</v>
      </c>
      <c r="E16" s="60"/>
      <c r="F16" s="61"/>
      <c r="G16" s="61">
        <v>1</v>
      </c>
    </row>
    <row r="17" spans="1:7" ht="25.5" customHeight="1">
      <c r="A17" s="64" t="s">
        <v>615</v>
      </c>
      <c r="B17" s="60">
        <f t="shared" si="0"/>
        <v>84</v>
      </c>
      <c r="C17" s="60">
        <f t="shared" si="1"/>
        <v>82</v>
      </c>
      <c r="D17" s="60">
        <v>82</v>
      </c>
      <c r="E17" s="60"/>
      <c r="F17" s="61"/>
      <c r="G17" s="61">
        <v>2</v>
      </c>
    </row>
    <row r="18" spans="1:7" ht="25.5" customHeight="1">
      <c r="A18" s="64" t="s">
        <v>616</v>
      </c>
      <c r="B18" s="60">
        <f t="shared" si="0"/>
        <v>58</v>
      </c>
      <c r="C18" s="60">
        <f t="shared" si="1"/>
        <v>58</v>
      </c>
      <c r="D18" s="60">
        <v>58</v>
      </c>
      <c r="E18" s="60"/>
      <c r="F18" s="61"/>
      <c r="G18" s="61"/>
    </row>
    <row r="19" spans="1:7" ht="25.5" customHeight="1">
      <c r="A19" s="64" t="s">
        <v>617</v>
      </c>
      <c r="B19" s="60">
        <f t="shared" si="0"/>
        <v>47</v>
      </c>
      <c r="C19" s="60">
        <f t="shared" si="1"/>
        <v>46</v>
      </c>
      <c r="D19" s="60">
        <v>44</v>
      </c>
      <c r="E19" s="60">
        <v>2</v>
      </c>
      <c r="F19" s="61"/>
      <c r="G19" s="61">
        <v>1</v>
      </c>
    </row>
    <row r="20" spans="1:7" ht="25.5" customHeight="1">
      <c r="A20" s="64" t="s">
        <v>618</v>
      </c>
      <c r="B20" s="60">
        <f t="shared" si="0"/>
        <v>186</v>
      </c>
      <c r="C20" s="60">
        <f t="shared" si="1"/>
        <v>182</v>
      </c>
      <c r="D20" s="60">
        <v>36</v>
      </c>
      <c r="E20" s="60">
        <v>146</v>
      </c>
      <c r="F20" s="61"/>
      <c r="G20" s="61">
        <v>4</v>
      </c>
    </row>
    <row r="21" spans="1:7" ht="25.5" customHeight="1">
      <c r="A21" s="64" t="s">
        <v>619</v>
      </c>
      <c r="B21" s="60">
        <f t="shared" si="0"/>
        <v>201</v>
      </c>
      <c r="C21" s="60">
        <f t="shared" si="1"/>
        <v>199</v>
      </c>
      <c r="D21" s="60">
        <v>30</v>
      </c>
      <c r="E21" s="60">
        <v>169</v>
      </c>
      <c r="F21" s="61"/>
      <c r="G21" s="61">
        <v>2</v>
      </c>
    </row>
    <row r="22" spans="1:7" ht="25.5" customHeight="1">
      <c r="A22" s="64" t="s">
        <v>620</v>
      </c>
      <c r="B22" s="60">
        <f t="shared" si="0"/>
        <v>203</v>
      </c>
      <c r="C22" s="60">
        <f t="shared" si="1"/>
        <v>200</v>
      </c>
      <c r="D22" s="60">
        <v>24</v>
      </c>
      <c r="E22" s="60">
        <v>176</v>
      </c>
      <c r="F22" s="61"/>
      <c r="G22" s="61">
        <v>3</v>
      </c>
    </row>
    <row r="23" spans="1:7" ht="25.5" customHeight="1">
      <c r="A23" s="64" t="s">
        <v>621</v>
      </c>
      <c r="B23" s="60">
        <f t="shared" si="0"/>
        <v>215</v>
      </c>
      <c r="C23" s="60">
        <f t="shared" si="1"/>
        <v>208</v>
      </c>
      <c r="D23" s="60">
        <v>10</v>
      </c>
      <c r="E23" s="60">
        <v>198</v>
      </c>
      <c r="F23" s="61"/>
      <c r="G23" s="61">
        <v>7</v>
      </c>
    </row>
    <row r="24" spans="1:7" ht="25.5" customHeight="1">
      <c r="A24" s="64" t="s">
        <v>622</v>
      </c>
      <c r="B24" s="60">
        <f t="shared" si="0"/>
        <v>403</v>
      </c>
      <c r="C24" s="60">
        <f t="shared" si="1"/>
        <v>396</v>
      </c>
      <c r="D24" s="60">
        <v>6</v>
      </c>
      <c r="E24" s="60">
        <v>390</v>
      </c>
      <c r="F24" s="61"/>
      <c r="G24" s="61">
        <v>7</v>
      </c>
    </row>
    <row r="25" spans="1:7" ht="25.5" customHeight="1">
      <c r="A25" s="64" t="s">
        <v>623</v>
      </c>
      <c r="B25" s="60">
        <f t="shared" si="0"/>
        <v>352</v>
      </c>
      <c r="C25" s="60">
        <f t="shared" si="1"/>
        <v>351</v>
      </c>
      <c r="D25" s="60">
        <v>1</v>
      </c>
      <c r="E25" s="60">
        <v>350</v>
      </c>
      <c r="F25" s="61"/>
      <c r="G25" s="61">
        <v>1</v>
      </c>
    </row>
    <row r="26" spans="1:7" ht="25.5" customHeight="1">
      <c r="A26" s="64" t="s">
        <v>624</v>
      </c>
      <c r="B26" s="60">
        <f t="shared" si="0"/>
        <v>317</v>
      </c>
      <c r="C26" s="60">
        <f t="shared" si="1"/>
        <v>311</v>
      </c>
      <c r="D26" s="60">
        <v>3</v>
      </c>
      <c r="E26" s="60">
        <v>308</v>
      </c>
      <c r="F26" s="61"/>
      <c r="G26" s="61">
        <v>6</v>
      </c>
    </row>
    <row r="27" spans="1:7" ht="25.5" customHeight="1">
      <c r="A27" s="64" t="s">
        <v>625</v>
      </c>
      <c r="B27" s="60">
        <f t="shared" si="0"/>
        <v>214</v>
      </c>
      <c r="C27" s="60">
        <f t="shared" si="1"/>
        <v>214</v>
      </c>
      <c r="D27" s="60">
        <v>8</v>
      </c>
      <c r="E27" s="60">
        <v>206</v>
      </c>
      <c r="F27" s="61"/>
      <c r="G27" s="61"/>
    </row>
    <row r="28" spans="1:7" ht="25.5" customHeight="1">
      <c r="A28" s="64" t="s">
        <v>626</v>
      </c>
      <c r="B28" s="60">
        <f t="shared" si="0"/>
        <v>224</v>
      </c>
      <c r="C28" s="60">
        <f t="shared" si="1"/>
        <v>218</v>
      </c>
      <c r="D28" s="60">
        <v>13</v>
      </c>
      <c r="E28" s="60">
        <v>205</v>
      </c>
      <c r="F28" s="61"/>
      <c r="G28" s="61">
        <v>6</v>
      </c>
    </row>
    <row r="29" spans="1:7" s="12" customFormat="1" ht="25.5" customHeight="1">
      <c r="A29" s="65" t="s">
        <v>387</v>
      </c>
      <c r="B29" s="62">
        <f t="shared" si="0"/>
        <v>197</v>
      </c>
      <c r="C29" s="62">
        <f t="shared" si="1"/>
        <v>192</v>
      </c>
      <c r="D29" s="62">
        <v>21</v>
      </c>
      <c r="E29" s="62">
        <v>171</v>
      </c>
      <c r="F29" s="62"/>
      <c r="G29" s="62">
        <v>5</v>
      </c>
    </row>
    <row r="30" spans="1:7" ht="33" customHeight="1">
      <c r="A30" s="641" t="s">
        <v>388</v>
      </c>
      <c r="B30" s="641"/>
      <c r="C30" s="641"/>
      <c r="D30" s="641"/>
      <c r="E30" s="641"/>
      <c r="F30" s="641"/>
      <c r="G30" s="641"/>
    </row>
    <row r="31" spans="1:7" s="5" customFormat="1" ht="33" customHeight="1">
      <c r="A31" s="633" t="s">
        <v>862</v>
      </c>
      <c r="B31" s="633"/>
      <c r="C31" s="633"/>
      <c r="D31" s="633"/>
      <c r="E31" s="633"/>
      <c r="F31" s="633"/>
      <c r="G31" s="633"/>
    </row>
    <row r="32" spans="1:8" s="5" customFormat="1" ht="29.25" customHeight="1">
      <c r="A32" s="636" t="s">
        <v>314</v>
      </c>
      <c r="B32" s="590" t="s">
        <v>315</v>
      </c>
      <c r="C32" s="591" t="s">
        <v>316</v>
      </c>
      <c r="D32" s="591"/>
      <c r="E32" s="591"/>
      <c r="F32" s="591"/>
      <c r="G32" s="592" t="s">
        <v>317</v>
      </c>
      <c r="H32" s="33"/>
    </row>
    <row r="33" spans="1:8" s="5" customFormat="1" ht="35.25" customHeight="1">
      <c r="A33" s="636"/>
      <c r="B33" s="590"/>
      <c r="C33" s="25" t="s">
        <v>318</v>
      </c>
      <c r="D33" s="23" t="s">
        <v>319</v>
      </c>
      <c r="E33" s="23" t="s">
        <v>320</v>
      </c>
      <c r="F33" s="23" t="s">
        <v>389</v>
      </c>
      <c r="G33" s="592"/>
      <c r="H33" s="33"/>
    </row>
    <row r="34" spans="1:7" s="12" customFormat="1" ht="25.5" customHeight="1">
      <c r="A34" s="64" t="s">
        <v>390</v>
      </c>
      <c r="B34" s="60">
        <f>SUM(D34:G34)</f>
        <v>208</v>
      </c>
      <c r="C34" s="61">
        <f aca="true" t="shared" si="2" ref="C34:C54">SUM(D34:F34)</f>
        <v>203</v>
      </c>
      <c r="D34" s="61">
        <v>21</v>
      </c>
      <c r="E34" s="61">
        <v>182</v>
      </c>
      <c r="F34" s="555"/>
      <c r="G34" s="61">
        <v>5</v>
      </c>
    </row>
    <row r="35" spans="1:7" s="12" customFormat="1" ht="25.5" customHeight="1">
      <c r="A35" s="64" t="s">
        <v>391</v>
      </c>
      <c r="B35" s="60">
        <f>SUM(D35:G35)</f>
        <v>159</v>
      </c>
      <c r="C35" s="61">
        <f t="shared" si="2"/>
        <v>156</v>
      </c>
      <c r="D35" s="61">
        <v>25</v>
      </c>
      <c r="E35" s="61">
        <v>131</v>
      </c>
      <c r="F35" s="61"/>
      <c r="G35" s="61">
        <v>3</v>
      </c>
    </row>
    <row r="36" spans="1:7" s="12" customFormat="1" ht="25.5" customHeight="1">
      <c r="A36" s="64" t="s">
        <v>392</v>
      </c>
      <c r="B36" s="60">
        <f>SUM(D36:G36)</f>
        <v>173</v>
      </c>
      <c r="C36" s="61">
        <f t="shared" si="2"/>
        <v>171</v>
      </c>
      <c r="D36" s="61">
        <v>23</v>
      </c>
      <c r="E36" s="61">
        <v>148</v>
      </c>
      <c r="F36" s="61"/>
      <c r="G36" s="61">
        <v>2</v>
      </c>
    </row>
    <row r="37" spans="1:7" ht="25.5" customHeight="1">
      <c r="A37" s="64" t="s">
        <v>393</v>
      </c>
      <c r="B37" s="60">
        <f>SUM(D37:G37)</f>
        <v>167</v>
      </c>
      <c r="C37" s="61">
        <f t="shared" si="2"/>
        <v>164</v>
      </c>
      <c r="D37" s="61">
        <v>5</v>
      </c>
      <c r="E37" s="61">
        <v>159</v>
      </c>
      <c r="F37" s="555"/>
      <c r="G37" s="61">
        <v>3</v>
      </c>
    </row>
    <row r="38" spans="1:7" ht="25.5" customHeight="1">
      <c r="A38" s="64" t="s">
        <v>394</v>
      </c>
      <c r="B38" s="60">
        <f>SUM(D38:G38)</f>
        <v>3529</v>
      </c>
      <c r="C38" s="61">
        <f t="shared" si="2"/>
        <v>3526</v>
      </c>
      <c r="D38" s="61">
        <v>15</v>
      </c>
      <c r="E38" s="61">
        <v>3493</v>
      </c>
      <c r="F38" s="61">
        <v>18</v>
      </c>
      <c r="G38" s="61">
        <v>3</v>
      </c>
    </row>
    <row r="39" spans="1:7" ht="25.5" customHeight="1">
      <c r="A39" s="64" t="s">
        <v>395</v>
      </c>
      <c r="B39" s="60">
        <f aca="true" t="shared" si="3" ref="B39:B54">SUM(D39:G39)</f>
        <v>1193</v>
      </c>
      <c r="C39" s="61">
        <f t="shared" si="2"/>
        <v>1191</v>
      </c>
      <c r="D39" s="61">
        <v>3</v>
      </c>
      <c r="E39" s="61">
        <v>1183</v>
      </c>
      <c r="F39" s="61">
        <v>5</v>
      </c>
      <c r="G39" s="61">
        <v>2</v>
      </c>
    </row>
    <row r="40" spans="1:7" ht="25.5" customHeight="1">
      <c r="A40" s="64" t="s">
        <v>396</v>
      </c>
      <c r="B40" s="60">
        <f>SUM(D40:G40)</f>
        <v>966</v>
      </c>
      <c r="C40" s="61">
        <f t="shared" si="2"/>
        <v>966</v>
      </c>
      <c r="D40" s="61">
        <v>3</v>
      </c>
      <c r="E40" s="61">
        <v>958</v>
      </c>
      <c r="F40" s="61">
        <v>5</v>
      </c>
      <c r="G40" s="61"/>
    </row>
    <row r="41" spans="1:7" ht="25.5" customHeight="1">
      <c r="A41" s="64" t="s">
        <v>397</v>
      </c>
      <c r="B41" s="60">
        <f>SUM(D41:G41)</f>
        <v>804</v>
      </c>
      <c r="C41" s="61">
        <f t="shared" si="2"/>
        <v>803</v>
      </c>
      <c r="D41" s="61">
        <v>4</v>
      </c>
      <c r="E41" s="61">
        <v>793</v>
      </c>
      <c r="F41" s="61">
        <v>6</v>
      </c>
      <c r="G41" s="61">
        <v>1</v>
      </c>
    </row>
    <row r="42" spans="1:7" ht="25.5" customHeight="1">
      <c r="A42" s="64" t="s">
        <v>398</v>
      </c>
      <c r="B42" s="60">
        <f>SUM(D42:G42)</f>
        <v>268</v>
      </c>
      <c r="C42" s="61">
        <f t="shared" si="2"/>
        <v>268</v>
      </c>
      <c r="D42" s="61">
        <v>0</v>
      </c>
      <c r="E42" s="61">
        <v>266</v>
      </c>
      <c r="F42" s="61">
        <v>2</v>
      </c>
      <c r="G42" s="61"/>
    </row>
    <row r="43" spans="1:7" ht="25.5" customHeight="1">
      <c r="A43" s="64" t="s">
        <v>399</v>
      </c>
      <c r="B43" s="60">
        <f>SUM(D43:G43)</f>
        <v>3383</v>
      </c>
      <c r="C43" s="61">
        <f t="shared" si="2"/>
        <v>3377</v>
      </c>
      <c r="D43" s="61">
        <v>10</v>
      </c>
      <c r="E43" s="61">
        <v>3332</v>
      </c>
      <c r="F43" s="61">
        <v>35</v>
      </c>
      <c r="G43" s="61">
        <v>6</v>
      </c>
    </row>
    <row r="44" spans="1:7" ht="25.5" customHeight="1">
      <c r="A44" s="64" t="s">
        <v>400</v>
      </c>
      <c r="B44" s="60">
        <f t="shared" si="3"/>
        <v>199</v>
      </c>
      <c r="C44" s="61">
        <f t="shared" si="2"/>
        <v>197</v>
      </c>
      <c r="D44" s="61">
        <v>1</v>
      </c>
      <c r="E44" s="61">
        <v>195</v>
      </c>
      <c r="F44" s="61">
        <v>1</v>
      </c>
      <c r="G44" s="61">
        <v>2</v>
      </c>
    </row>
    <row r="45" spans="1:7" ht="25.5" customHeight="1">
      <c r="A45" s="64" t="s">
        <v>401</v>
      </c>
      <c r="B45" s="60">
        <f t="shared" si="3"/>
        <v>354</v>
      </c>
      <c r="C45" s="61">
        <f t="shared" si="2"/>
        <v>352</v>
      </c>
      <c r="D45" s="61">
        <v>3</v>
      </c>
      <c r="E45" s="61">
        <v>344</v>
      </c>
      <c r="F45" s="61">
        <v>5</v>
      </c>
      <c r="G45" s="61">
        <v>2</v>
      </c>
    </row>
    <row r="46" spans="1:7" ht="25.5" customHeight="1">
      <c r="A46" s="64" t="s">
        <v>402</v>
      </c>
      <c r="B46" s="60">
        <f t="shared" si="3"/>
        <v>459</v>
      </c>
      <c r="C46" s="61">
        <f t="shared" si="2"/>
        <v>459</v>
      </c>
      <c r="D46" s="61">
        <v>14</v>
      </c>
      <c r="E46" s="61">
        <v>436</v>
      </c>
      <c r="F46" s="61">
        <v>9</v>
      </c>
      <c r="G46" s="60"/>
    </row>
    <row r="47" spans="1:7" ht="25.5" customHeight="1">
      <c r="A47" s="64" t="s">
        <v>403</v>
      </c>
      <c r="B47" s="60">
        <f t="shared" si="3"/>
        <v>429</v>
      </c>
      <c r="C47" s="61">
        <f t="shared" si="2"/>
        <v>429</v>
      </c>
      <c r="D47" s="61">
        <v>2</v>
      </c>
      <c r="E47" s="61">
        <v>418</v>
      </c>
      <c r="F47" s="61">
        <v>9</v>
      </c>
      <c r="G47" s="60"/>
    </row>
    <row r="48" spans="1:7" ht="25.5" customHeight="1">
      <c r="A48" s="64" t="s">
        <v>404</v>
      </c>
      <c r="B48" s="60">
        <f t="shared" si="3"/>
        <v>635</v>
      </c>
      <c r="C48" s="61">
        <f t="shared" si="2"/>
        <v>635</v>
      </c>
      <c r="D48" s="61">
        <v>27</v>
      </c>
      <c r="E48" s="61">
        <v>600</v>
      </c>
      <c r="F48" s="61">
        <v>8</v>
      </c>
      <c r="G48" s="60"/>
    </row>
    <row r="49" spans="1:7" ht="25.5" customHeight="1">
      <c r="A49" s="64" t="s">
        <v>405</v>
      </c>
      <c r="B49" s="60">
        <f t="shared" si="3"/>
        <v>325</v>
      </c>
      <c r="C49" s="61">
        <f t="shared" si="2"/>
        <v>325</v>
      </c>
      <c r="D49" s="61">
        <v>14</v>
      </c>
      <c r="E49" s="61">
        <v>301</v>
      </c>
      <c r="F49" s="61">
        <v>10</v>
      </c>
      <c r="G49" s="60"/>
    </row>
    <row r="50" spans="1:7" ht="25.5" customHeight="1">
      <c r="A50" s="64" t="s">
        <v>406</v>
      </c>
      <c r="B50" s="60">
        <f t="shared" si="3"/>
        <v>255</v>
      </c>
      <c r="C50" s="61">
        <f t="shared" si="2"/>
        <v>255</v>
      </c>
      <c r="D50" s="61">
        <v>9</v>
      </c>
      <c r="E50" s="61">
        <v>237</v>
      </c>
      <c r="F50" s="61">
        <v>9</v>
      </c>
      <c r="G50" s="60"/>
    </row>
    <row r="51" spans="1:7" ht="25.5" customHeight="1">
      <c r="A51" s="64" t="s">
        <v>407</v>
      </c>
      <c r="B51" s="60">
        <f t="shared" si="3"/>
        <v>248</v>
      </c>
      <c r="C51" s="61">
        <f t="shared" si="2"/>
        <v>248</v>
      </c>
      <c r="D51" s="61">
        <v>10</v>
      </c>
      <c r="E51" s="61">
        <v>226</v>
      </c>
      <c r="F51" s="61">
        <v>12</v>
      </c>
      <c r="G51" s="60"/>
    </row>
    <row r="52" spans="1:7" ht="25.5" customHeight="1">
      <c r="A52" s="64" t="s">
        <v>408</v>
      </c>
      <c r="B52" s="60">
        <f t="shared" si="3"/>
        <v>199</v>
      </c>
      <c r="C52" s="61">
        <f t="shared" si="2"/>
        <v>199</v>
      </c>
      <c r="D52" s="61">
        <v>10</v>
      </c>
      <c r="E52" s="61">
        <v>181</v>
      </c>
      <c r="F52" s="61">
        <v>8</v>
      </c>
      <c r="G52" s="60"/>
    </row>
    <row r="53" spans="1:7" ht="25.5" customHeight="1">
      <c r="A53" s="64" t="s">
        <v>409</v>
      </c>
      <c r="B53" s="60">
        <f t="shared" si="3"/>
        <v>954</v>
      </c>
      <c r="C53" s="61">
        <f t="shared" si="2"/>
        <v>954</v>
      </c>
      <c r="D53" s="61">
        <v>59</v>
      </c>
      <c r="E53" s="61">
        <v>849</v>
      </c>
      <c r="F53" s="61">
        <v>46</v>
      </c>
      <c r="G53" s="60"/>
    </row>
    <row r="54" spans="1:7" ht="25.5" customHeight="1">
      <c r="A54" s="65" t="s">
        <v>410</v>
      </c>
      <c r="B54" s="60">
        <f t="shared" si="3"/>
        <v>29</v>
      </c>
      <c r="C54" s="60">
        <f t="shared" si="2"/>
        <v>29</v>
      </c>
      <c r="D54" s="61">
        <v>6</v>
      </c>
      <c r="E54" s="60">
        <v>9</v>
      </c>
      <c r="F54" s="61">
        <v>14</v>
      </c>
      <c r="G54" s="60"/>
    </row>
    <row r="55" spans="1:7" ht="25.5" customHeight="1">
      <c r="A55" s="22" t="s">
        <v>411</v>
      </c>
      <c r="B55" s="67">
        <v>47.482</v>
      </c>
      <c r="C55" s="67">
        <v>47.496</v>
      </c>
      <c r="D55" s="67">
        <v>28.1172</v>
      </c>
      <c r="E55" s="67">
        <v>52.4689</v>
      </c>
      <c r="F55" s="67">
        <v>59.505</v>
      </c>
      <c r="G55" s="67">
        <v>43.5844</v>
      </c>
    </row>
    <row r="56" spans="1:7" s="12" customFormat="1" ht="18.75" customHeight="1">
      <c r="A56" s="48" t="s">
        <v>412</v>
      </c>
      <c r="B56" s="48"/>
      <c r="C56" s="48"/>
      <c r="D56" s="48"/>
      <c r="E56" s="48"/>
      <c r="F56" s="48"/>
      <c r="G56" s="48"/>
    </row>
    <row r="57" spans="1:7" ht="18.75" customHeight="1">
      <c r="A57" s="18" t="s">
        <v>413</v>
      </c>
      <c r="B57" s="18"/>
      <c r="C57" s="18"/>
      <c r="D57" s="18"/>
      <c r="E57" s="18"/>
      <c r="F57" s="18"/>
      <c r="G57" s="18"/>
    </row>
    <row r="58" spans="1:7" ht="18.75" customHeight="1">
      <c r="A58" s="18" t="s">
        <v>414</v>
      </c>
      <c r="B58" s="18"/>
      <c r="C58" s="18"/>
      <c r="D58" s="18"/>
      <c r="E58" s="18"/>
      <c r="F58" s="18"/>
      <c r="G58" s="18"/>
    </row>
    <row r="59" spans="1:7" ht="18.75" customHeight="1">
      <c r="A59" s="18" t="s">
        <v>415</v>
      </c>
      <c r="B59" s="18"/>
      <c r="C59" s="18"/>
      <c r="D59" s="18"/>
      <c r="E59" s="18"/>
      <c r="F59" s="18"/>
      <c r="G59" s="18"/>
    </row>
    <row r="60" spans="1:7" ht="16.5" customHeight="1">
      <c r="A60" s="568" t="s">
        <v>818</v>
      </c>
      <c r="B60" s="568"/>
      <c r="C60" s="568"/>
      <c r="D60" s="568"/>
      <c r="E60" s="568"/>
      <c r="F60" s="568"/>
      <c r="G60" s="568"/>
    </row>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row r="179" ht="32.25" customHeight="1"/>
    <row r="180" ht="32.25" customHeight="1"/>
    <row r="181" ht="32.25" customHeight="1"/>
    <row r="182" ht="32.25" customHeight="1"/>
    <row r="183" ht="32.25" customHeight="1"/>
    <row r="184" ht="32.25" customHeight="1"/>
    <row r="185" ht="32.25" customHeight="1"/>
    <row r="186" ht="32.25" customHeight="1"/>
    <row r="187" ht="32.25" customHeight="1"/>
    <row r="188" ht="32.25" customHeight="1"/>
    <row r="189" ht="32.25" customHeight="1"/>
    <row r="190" ht="32.25" customHeight="1"/>
    <row r="191" ht="32.25" customHeight="1"/>
    <row r="192" ht="32.25" customHeight="1"/>
    <row r="193" ht="32.25" customHeight="1"/>
    <row r="194" ht="32.25" customHeight="1"/>
    <row r="195" ht="32.25" customHeight="1"/>
    <row r="196" ht="32.25" customHeight="1"/>
    <row r="197" ht="32.25" customHeight="1"/>
    <row r="198" ht="32.25" customHeight="1"/>
    <row r="199" ht="32.25" customHeight="1"/>
    <row r="200" ht="32.25" customHeight="1"/>
    <row r="201" ht="32.25" customHeight="1"/>
    <row r="202" ht="32.25" customHeight="1"/>
    <row r="203" ht="32.25" customHeight="1"/>
    <row r="204" ht="32.25" customHeight="1"/>
    <row r="205" ht="32.25" customHeight="1"/>
    <row r="206" ht="32.25" customHeight="1"/>
    <row r="207" ht="32.25" customHeight="1"/>
    <row r="208" ht="32.25" customHeight="1"/>
    <row r="209" ht="32.25" customHeight="1"/>
  </sheetData>
  <mergeCells count="13">
    <mergeCell ref="A60:G60"/>
    <mergeCell ref="A30:G30"/>
    <mergeCell ref="A32:A33"/>
    <mergeCell ref="B32:B33"/>
    <mergeCell ref="C32:F32"/>
    <mergeCell ref="A31:G31"/>
    <mergeCell ref="G32:G33"/>
    <mergeCell ref="A1:G1"/>
    <mergeCell ref="A2:G2"/>
    <mergeCell ref="A3:A4"/>
    <mergeCell ref="B3:B4"/>
    <mergeCell ref="C3:F3"/>
    <mergeCell ref="G3:G4"/>
  </mergeCells>
  <printOptions/>
  <pageMargins left="0.6299212598425197" right="0" top="0.5905511811023623" bottom="0.7874015748031497" header="0" footer="0"/>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O28"/>
  <sheetViews>
    <sheetView workbookViewId="0" topLeftCell="A1">
      <selection activeCell="C5" sqref="C5"/>
    </sheetView>
  </sheetViews>
  <sheetFormatPr defaultColWidth="9.00390625" defaultRowHeight="74.25" customHeight="1"/>
  <cols>
    <col min="1" max="1" width="14.125" style="50" customWidth="1"/>
    <col min="2" max="5" width="16.625" style="1" customWidth="1"/>
    <col min="6" max="16384" width="8.25390625" style="1" customWidth="1"/>
  </cols>
  <sheetData>
    <row r="1" spans="1:5" ht="33" customHeight="1">
      <c r="A1" s="641" t="s">
        <v>416</v>
      </c>
      <c r="B1" s="641"/>
      <c r="C1" s="641"/>
      <c r="D1" s="641"/>
      <c r="E1" s="641"/>
    </row>
    <row r="2" spans="1:5" s="5" customFormat="1" ht="33" customHeight="1">
      <c r="A2" s="633" t="s">
        <v>74</v>
      </c>
      <c r="B2" s="633"/>
      <c r="C2" s="633"/>
      <c r="D2" s="633"/>
      <c r="E2" s="20" t="s">
        <v>627</v>
      </c>
    </row>
    <row r="3" spans="1:6" s="5" customFormat="1" ht="35.25" customHeight="1">
      <c r="A3" s="6" t="s">
        <v>314</v>
      </c>
      <c r="B3" s="7" t="s">
        <v>315</v>
      </c>
      <c r="C3" s="7" t="s">
        <v>344</v>
      </c>
      <c r="D3" s="7" t="s">
        <v>345</v>
      </c>
      <c r="E3" s="9" t="s">
        <v>417</v>
      </c>
      <c r="F3" s="33"/>
    </row>
    <row r="4" spans="1:5" s="12" customFormat="1" ht="26.25" customHeight="1">
      <c r="A4" s="68" t="s">
        <v>379</v>
      </c>
      <c r="B4" s="60">
        <f>SUM(C4:E4)</f>
        <v>2</v>
      </c>
      <c r="C4" s="60">
        <f>SUM(C5:C26)</f>
        <v>1</v>
      </c>
      <c r="D4" s="60">
        <f>SUM(D5:D26)</f>
        <v>0</v>
      </c>
      <c r="E4" s="60">
        <f>SUM(E5:E26)</f>
        <v>1</v>
      </c>
    </row>
    <row r="5" spans="1:5" s="12" customFormat="1" ht="26.25" customHeight="1">
      <c r="A5" s="69" t="s">
        <v>418</v>
      </c>
      <c r="B5" s="60">
        <f aca="true" t="shared" si="0" ref="B5:B26">SUM(C5:E5)</f>
        <v>1</v>
      </c>
      <c r="C5" s="60">
        <v>1</v>
      </c>
      <c r="D5" s="60"/>
      <c r="E5" s="60"/>
    </row>
    <row r="6" spans="1:5" s="12" customFormat="1" ht="26.25" customHeight="1">
      <c r="A6" s="69" t="s">
        <v>390</v>
      </c>
      <c r="B6" s="60">
        <f t="shared" si="0"/>
        <v>0</v>
      </c>
      <c r="C6" s="60"/>
      <c r="D6" s="60"/>
      <c r="E6" s="60"/>
    </row>
    <row r="7" spans="1:5" s="12" customFormat="1" ht="26.25" customHeight="1">
      <c r="A7" s="69" t="s">
        <v>391</v>
      </c>
      <c r="B7" s="60">
        <f t="shared" si="0"/>
        <v>0</v>
      </c>
      <c r="C7" s="60"/>
      <c r="D7" s="60"/>
      <c r="E7" s="60"/>
    </row>
    <row r="8" spans="1:5" s="12" customFormat="1" ht="26.25" customHeight="1">
      <c r="A8" s="69" t="s">
        <v>392</v>
      </c>
      <c r="B8" s="60">
        <f t="shared" si="0"/>
        <v>0</v>
      </c>
      <c r="C8" s="60"/>
      <c r="D8" s="60"/>
      <c r="E8" s="60"/>
    </row>
    <row r="9" spans="1:5" ht="26.25" customHeight="1">
      <c r="A9" s="69" t="s">
        <v>393</v>
      </c>
      <c r="B9" s="60">
        <f t="shared" si="0"/>
        <v>0</v>
      </c>
      <c r="C9" s="60"/>
      <c r="D9" s="60"/>
      <c r="E9" s="60"/>
    </row>
    <row r="10" spans="1:5" ht="26.25" customHeight="1">
      <c r="A10" s="69" t="s">
        <v>394</v>
      </c>
      <c r="B10" s="60">
        <f t="shared" si="0"/>
        <v>0</v>
      </c>
      <c r="C10" s="60"/>
      <c r="D10" s="60"/>
      <c r="E10" s="60"/>
    </row>
    <row r="11" spans="1:5" ht="26.25" customHeight="1">
      <c r="A11" s="69" t="s">
        <v>395</v>
      </c>
      <c r="B11" s="60">
        <f t="shared" si="0"/>
        <v>0</v>
      </c>
      <c r="C11" s="60"/>
      <c r="D11" s="60"/>
      <c r="E11" s="60"/>
    </row>
    <row r="12" spans="1:5" ht="26.25" customHeight="1">
      <c r="A12" s="69" t="s">
        <v>396</v>
      </c>
      <c r="B12" s="60">
        <f t="shared" si="0"/>
        <v>0</v>
      </c>
      <c r="C12" s="60"/>
      <c r="D12" s="60"/>
      <c r="E12" s="60"/>
    </row>
    <row r="13" spans="1:5" ht="26.25" customHeight="1">
      <c r="A13" s="69" t="s">
        <v>397</v>
      </c>
      <c r="B13" s="60">
        <f t="shared" si="0"/>
        <v>0</v>
      </c>
      <c r="C13" s="60"/>
      <c r="D13" s="60"/>
      <c r="E13" s="60"/>
    </row>
    <row r="14" spans="1:5" ht="26.25" customHeight="1">
      <c r="A14" s="69" t="s">
        <v>398</v>
      </c>
      <c r="B14" s="60">
        <f t="shared" si="0"/>
        <v>0</v>
      </c>
      <c r="C14" s="60"/>
      <c r="D14" s="60"/>
      <c r="E14" s="60"/>
    </row>
    <row r="15" spans="1:5" ht="26.25" customHeight="1">
      <c r="A15" s="69" t="s">
        <v>399</v>
      </c>
      <c r="B15" s="60">
        <f t="shared" si="0"/>
        <v>0</v>
      </c>
      <c r="C15" s="60"/>
      <c r="D15" s="60"/>
      <c r="E15" s="60"/>
    </row>
    <row r="16" spans="1:5" ht="26.25" customHeight="1">
      <c r="A16" s="69" t="s">
        <v>400</v>
      </c>
      <c r="B16" s="60">
        <f t="shared" si="0"/>
        <v>0</v>
      </c>
      <c r="C16" s="60"/>
      <c r="D16" s="60"/>
      <c r="E16" s="60"/>
    </row>
    <row r="17" spans="1:5" ht="26.25" customHeight="1">
      <c r="A17" s="69" t="s">
        <v>401</v>
      </c>
      <c r="B17" s="60">
        <f t="shared" si="0"/>
        <v>0</v>
      </c>
      <c r="C17" s="60"/>
      <c r="D17" s="60"/>
      <c r="E17" s="60"/>
    </row>
    <row r="18" spans="1:5" ht="26.25" customHeight="1">
      <c r="A18" s="69" t="s">
        <v>402</v>
      </c>
      <c r="B18" s="60">
        <f t="shared" si="0"/>
        <v>0</v>
      </c>
      <c r="C18" s="60"/>
      <c r="D18" s="60"/>
      <c r="E18" s="60"/>
    </row>
    <row r="19" spans="1:5" ht="26.25" customHeight="1">
      <c r="A19" s="69" t="s">
        <v>403</v>
      </c>
      <c r="B19" s="60">
        <f t="shared" si="0"/>
        <v>0</v>
      </c>
      <c r="C19" s="60"/>
      <c r="D19" s="60"/>
      <c r="E19" s="60"/>
    </row>
    <row r="20" spans="1:5" ht="26.25" customHeight="1">
      <c r="A20" s="69" t="s">
        <v>404</v>
      </c>
      <c r="B20" s="60">
        <f t="shared" si="0"/>
        <v>0</v>
      </c>
      <c r="C20" s="60"/>
      <c r="D20" s="60"/>
      <c r="E20" s="60"/>
    </row>
    <row r="21" spans="1:5" ht="26.25" customHeight="1">
      <c r="A21" s="69" t="s">
        <v>405</v>
      </c>
      <c r="B21" s="60">
        <f t="shared" si="0"/>
        <v>0</v>
      </c>
      <c r="C21" s="60"/>
      <c r="D21" s="60"/>
      <c r="E21" s="60"/>
    </row>
    <row r="22" spans="1:5" ht="26.25" customHeight="1">
      <c r="A22" s="69" t="s">
        <v>406</v>
      </c>
      <c r="B22" s="60">
        <f t="shared" si="0"/>
        <v>0</v>
      </c>
      <c r="C22" s="60"/>
      <c r="D22" s="60"/>
      <c r="E22" s="60"/>
    </row>
    <row r="23" spans="1:5" ht="26.25" customHeight="1">
      <c r="A23" s="69" t="s">
        <v>407</v>
      </c>
      <c r="B23" s="60">
        <f t="shared" si="0"/>
        <v>0</v>
      </c>
      <c r="C23" s="60"/>
      <c r="D23" s="60"/>
      <c r="E23" s="60"/>
    </row>
    <row r="24" spans="1:5" ht="26.25" customHeight="1">
      <c r="A24" s="69" t="s">
        <v>408</v>
      </c>
      <c r="B24" s="60">
        <f t="shared" si="0"/>
        <v>0</v>
      </c>
      <c r="C24" s="60"/>
      <c r="D24" s="60"/>
      <c r="E24" s="60"/>
    </row>
    <row r="25" spans="1:5" ht="26.25" customHeight="1">
      <c r="A25" s="69" t="s">
        <v>409</v>
      </c>
      <c r="B25" s="60">
        <f t="shared" si="0"/>
        <v>0</v>
      </c>
      <c r="C25" s="60"/>
      <c r="D25" s="60"/>
      <c r="E25" s="60"/>
    </row>
    <row r="26" spans="1:5" ht="26.25" customHeight="1">
      <c r="A26" s="70" t="s">
        <v>410</v>
      </c>
      <c r="B26" s="60">
        <f t="shared" si="0"/>
        <v>1</v>
      </c>
      <c r="C26" s="60"/>
      <c r="D26" s="60"/>
      <c r="E26" s="60">
        <v>1</v>
      </c>
    </row>
    <row r="27" spans="1:15" ht="26.25" customHeight="1">
      <c r="A27" s="6" t="s">
        <v>411</v>
      </c>
      <c r="B27" s="71">
        <f>(C27+E27)/2</f>
        <v>55</v>
      </c>
      <c r="C27" s="71">
        <v>44</v>
      </c>
      <c r="D27" s="71"/>
      <c r="E27" s="71">
        <v>66</v>
      </c>
      <c r="F27" s="2"/>
      <c r="G27" s="2"/>
      <c r="H27" s="2"/>
      <c r="I27" s="2"/>
      <c r="J27" s="2"/>
      <c r="K27" s="2"/>
      <c r="L27" s="2"/>
      <c r="M27" s="2"/>
      <c r="N27" s="2"/>
      <c r="O27" s="2"/>
    </row>
    <row r="28" spans="1:15" s="2" customFormat="1" ht="19.5" customHeight="1">
      <c r="A28" s="48" t="s">
        <v>419</v>
      </c>
      <c r="B28" s="48"/>
      <c r="C28" s="48"/>
      <c r="D28" s="48"/>
      <c r="E28" s="48"/>
      <c r="F28" s="48"/>
      <c r="G28" s="48"/>
      <c r="H28" s="48"/>
      <c r="I28" s="48"/>
      <c r="J28" s="48"/>
      <c r="K28" s="48"/>
      <c r="L28" s="48"/>
      <c r="M28" s="48"/>
      <c r="N28" s="48"/>
      <c r="O28" s="48"/>
    </row>
    <row r="29" ht="32.25" customHeight="1"/>
    <row r="30" ht="32.25" customHeight="1"/>
    <row r="31" ht="32.25" customHeight="1"/>
    <row r="32"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sheetData>
  <mergeCells count="2">
    <mergeCell ref="A1:E1"/>
    <mergeCell ref="A2:D2"/>
  </mergeCells>
  <printOptions/>
  <pageMargins left="0.6299212598425197" right="0" top="0.5905511811023623" bottom="0.7874015748031497" header="0" footer="0"/>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Q54"/>
  <sheetViews>
    <sheetView workbookViewId="0" topLeftCell="A1">
      <selection activeCell="D6" sqref="D6"/>
    </sheetView>
  </sheetViews>
  <sheetFormatPr defaultColWidth="9.00390625" defaultRowHeight="74.25" customHeight="1"/>
  <cols>
    <col min="1" max="1" width="10.875" style="50" customWidth="1"/>
    <col min="2" max="5" width="12.375" style="1" customWidth="1"/>
    <col min="6" max="6" width="12.625" style="1" customWidth="1"/>
    <col min="7" max="7" width="12.375" style="1" customWidth="1"/>
    <col min="8" max="16384" width="8.25390625" style="1" customWidth="1"/>
  </cols>
  <sheetData>
    <row r="1" spans="1:7" ht="33" customHeight="1">
      <c r="A1" s="641" t="s">
        <v>420</v>
      </c>
      <c r="B1" s="641"/>
      <c r="C1" s="641"/>
      <c r="D1" s="641"/>
      <c r="E1" s="641"/>
      <c r="F1" s="641"/>
      <c r="G1" s="641"/>
    </row>
    <row r="2" spans="1:7" s="5" customFormat="1" ht="33" customHeight="1">
      <c r="A2" s="633" t="s">
        <v>76</v>
      </c>
      <c r="B2" s="633"/>
      <c r="C2" s="633"/>
      <c r="D2" s="633"/>
      <c r="E2" s="633"/>
      <c r="F2" s="633"/>
      <c r="G2" s="20" t="s">
        <v>421</v>
      </c>
    </row>
    <row r="3" spans="1:8" s="5" customFormat="1" ht="33" customHeight="1">
      <c r="A3" s="627" t="s">
        <v>314</v>
      </c>
      <c r="B3" s="626" t="s">
        <v>315</v>
      </c>
      <c r="C3" s="628" t="s">
        <v>351</v>
      </c>
      <c r="D3" s="628"/>
      <c r="E3" s="628"/>
      <c r="F3" s="628"/>
      <c r="G3" s="639" t="s">
        <v>317</v>
      </c>
      <c r="H3" s="33"/>
    </row>
    <row r="4" spans="1:8" s="5" customFormat="1" ht="33" customHeight="1">
      <c r="A4" s="627"/>
      <c r="B4" s="626"/>
      <c r="C4" s="7" t="s">
        <v>318</v>
      </c>
      <c r="D4" s="7" t="s">
        <v>422</v>
      </c>
      <c r="E4" s="7" t="s">
        <v>354</v>
      </c>
      <c r="F4" s="8" t="s">
        <v>423</v>
      </c>
      <c r="G4" s="639"/>
      <c r="H4" s="33"/>
    </row>
    <row r="5" spans="1:7" s="12" customFormat="1" ht="27" customHeight="1">
      <c r="A5" s="68" t="s">
        <v>379</v>
      </c>
      <c r="B5" s="60">
        <f>SUM(D5:G5)</f>
        <v>9060</v>
      </c>
      <c r="C5" s="60">
        <f aca="true" t="shared" si="0" ref="C5:C25">SUM(D5:F5)</f>
        <v>9013</v>
      </c>
      <c r="D5" s="60">
        <f>SUM(D6:D27)+SUM(D32:D52)</f>
        <v>203</v>
      </c>
      <c r="E5" s="60">
        <f>SUM(E6:E27)+SUM(E32:E52)</f>
        <v>8695</v>
      </c>
      <c r="F5" s="60">
        <f>SUM(F6:F27)+SUM(F32:F52)</f>
        <v>115</v>
      </c>
      <c r="G5" s="60">
        <f>SUM(G6:G27)+SUM(G32:G52)</f>
        <v>47</v>
      </c>
    </row>
    <row r="6" spans="1:7" s="12" customFormat="1" ht="27" customHeight="1">
      <c r="A6" s="69" t="s">
        <v>424</v>
      </c>
      <c r="B6" s="60">
        <f aca="true" t="shared" si="1" ref="B6:B25">SUM(D6:G6)</f>
        <v>0</v>
      </c>
      <c r="C6" s="60">
        <f t="shared" si="0"/>
        <v>0</v>
      </c>
      <c r="D6" s="86"/>
      <c r="E6" s="60"/>
      <c r="F6" s="60"/>
      <c r="G6" s="60"/>
    </row>
    <row r="7" spans="1:7" s="12" customFormat="1" ht="27" customHeight="1">
      <c r="A7" s="69" t="s">
        <v>425</v>
      </c>
      <c r="B7" s="60">
        <f t="shared" si="1"/>
        <v>0</v>
      </c>
      <c r="C7" s="60">
        <f t="shared" si="0"/>
        <v>0</v>
      </c>
      <c r="D7" s="86"/>
      <c r="E7" s="60"/>
      <c r="F7" s="60"/>
      <c r="G7" s="60"/>
    </row>
    <row r="8" spans="1:7" s="12" customFormat="1" ht="27" customHeight="1">
      <c r="A8" s="69" t="s">
        <v>381</v>
      </c>
      <c r="B8" s="60">
        <f t="shared" si="1"/>
        <v>1</v>
      </c>
      <c r="C8" s="60">
        <f t="shared" si="0"/>
        <v>0</v>
      </c>
      <c r="D8" s="86"/>
      <c r="E8" s="60"/>
      <c r="F8" s="60"/>
      <c r="G8" s="60">
        <v>1</v>
      </c>
    </row>
    <row r="9" spans="1:7" s="12" customFormat="1" ht="27" customHeight="1">
      <c r="A9" s="69" t="s">
        <v>382</v>
      </c>
      <c r="B9" s="60">
        <f t="shared" si="1"/>
        <v>1</v>
      </c>
      <c r="C9" s="60">
        <f t="shared" si="0"/>
        <v>0</v>
      </c>
      <c r="D9" s="86"/>
      <c r="E9" s="60"/>
      <c r="F9" s="60"/>
      <c r="G9" s="60">
        <v>1</v>
      </c>
    </row>
    <row r="10" spans="1:7" s="12" customFormat="1" ht="27" customHeight="1">
      <c r="A10" s="69" t="s">
        <v>383</v>
      </c>
      <c r="B10" s="60">
        <f t="shared" si="1"/>
        <v>0</v>
      </c>
      <c r="C10" s="60">
        <f t="shared" si="0"/>
        <v>0</v>
      </c>
      <c r="D10" s="86"/>
      <c r="E10" s="60"/>
      <c r="F10" s="60"/>
      <c r="G10" s="60"/>
    </row>
    <row r="11" spans="1:7" ht="27" customHeight="1">
      <c r="A11" s="69" t="s">
        <v>384</v>
      </c>
      <c r="B11" s="60">
        <f t="shared" si="1"/>
        <v>0</v>
      </c>
      <c r="C11" s="60">
        <f t="shared" si="0"/>
        <v>0</v>
      </c>
      <c r="D11" s="86"/>
      <c r="E11" s="60"/>
      <c r="F11" s="60"/>
      <c r="G11" s="60"/>
    </row>
    <row r="12" spans="1:7" ht="27" customHeight="1">
      <c r="A12" s="69" t="s">
        <v>385</v>
      </c>
      <c r="B12" s="60">
        <f t="shared" si="1"/>
        <v>0</v>
      </c>
      <c r="C12" s="60">
        <f t="shared" si="0"/>
        <v>0</v>
      </c>
      <c r="D12" s="86"/>
      <c r="E12" s="60"/>
      <c r="F12" s="60"/>
      <c r="G12" s="60"/>
    </row>
    <row r="13" spans="1:7" ht="27" customHeight="1">
      <c r="A13" s="69" t="s">
        <v>386</v>
      </c>
      <c r="B13" s="60">
        <f t="shared" si="1"/>
        <v>0</v>
      </c>
      <c r="C13" s="60">
        <f t="shared" si="0"/>
        <v>0</v>
      </c>
      <c r="D13" s="86"/>
      <c r="E13" s="60"/>
      <c r="F13" s="60"/>
      <c r="G13" s="60"/>
    </row>
    <row r="14" spans="1:7" ht="27" customHeight="1">
      <c r="A14" s="69" t="s">
        <v>614</v>
      </c>
      <c r="B14" s="60">
        <f t="shared" si="1"/>
        <v>0</v>
      </c>
      <c r="C14" s="60">
        <f t="shared" si="0"/>
        <v>0</v>
      </c>
      <c r="D14" s="86"/>
      <c r="E14" s="60"/>
      <c r="F14" s="60"/>
      <c r="G14" s="60"/>
    </row>
    <row r="15" spans="1:7" ht="27" customHeight="1">
      <c r="A15" s="69" t="s">
        <v>615</v>
      </c>
      <c r="B15" s="60">
        <f t="shared" si="1"/>
        <v>1</v>
      </c>
      <c r="C15" s="60">
        <f t="shared" si="0"/>
        <v>0</v>
      </c>
      <c r="D15" s="86"/>
      <c r="E15" s="60"/>
      <c r="F15" s="60"/>
      <c r="G15" s="60">
        <v>1</v>
      </c>
    </row>
    <row r="16" spans="1:7" ht="27" customHeight="1">
      <c r="A16" s="69" t="s">
        <v>616</v>
      </c>
      <c r="B16" s="60">
        <f t="shared" si="1"/>
        <v>0</v>
      </c>
      <c r="C16" s="60">
        <f t="shared" si="0"/>
        <v>0</v>
      </c>
      <c r="D16" s="86"/>
      <c r="E16" s="60"/>
      <c r="F16" s="60"/>
      <c r="G16" s="60"/>
    </row>
    <row r="17" spans="1:7" ht="27" customHeight="1">
      <c r="A17" s="69" t="s">
        <v>617</v>
      </c>
      <c r="B17" s="60">
        <f t="shared" si="1"/>
        <v>3</v>
      </c>
      <c r="C17" s="60">
        <f t="shared" si="0"/>
        <v>2</v>
      </c>
      <c r="D17" s="86"/>
      <c r="E17" s="60">
        <v>2</v>
      </c>
      <c r="F17" s="60"/>
      <c r="G17" s="60">
        <v>1</v>
      </c>
    </row>
    <row r="18" spans="1:7" ht="27" customHeight="1">
      <c r="A18" s="69" t="s">
        <v>618</v>
      </c>
      <c r="B18" s="60">
        <f t="shared" si="1"/>
        <v>3</v>
      </c>
      <c r="C18" s="60">
        <f t="shared" si="0"/>
        <v>1</v>
      </c>
      <c r="D18" s="86"/>
      <c r="E18" s="556">
        <v>1</v>
      </c>
      <c r="F18" s="60"/>
      <c r="G18" s="60">
        <v>2</v>
      </c>
    </row>
    <row r="19" spans="1:7" ht="27" customHeight="1">
      <c r="A19" s="69" t="s">
        <v>619</v>
      </c>
      <c r="B19" s="60">
        <f t="shared" si="1"/>
        <v>2</v>
      </c>
      <c r="C19" s="60">
        <f t="shared" si="0"/>
        <v>1</v>
      </c>
      <c r="D19" s="86"/>
      <c r="E19" s="556">
        <v>1</v>
      </c>
      <c r="F19" s="60"/>
      <c r="G19" s="60">
        <v>1</v>
      </c>
    </row>
    <row r="20" spans="1:7" ht="27" customHeight="1">
      <c r="A20" s="69" t="s">
        <v>620</v>
      </c>
      <c r="B20" s="60">
        <f t="shared" si="1"/>
        <v>1</v>
      </c>
      <c r="C20" s="60">
        <f t="shared" si="0"/>
        <v>0</v>
      </c>
      <c r="D20" s="86"/>
      <c r="E20" s="556"/>
      <c r="F20" s="60"/>
      <c r="G20" s="60">
        <v>1</v>
      </c>
    </row>
    <row r="21" spans="1:7" ht="27" customHeight="1">
      <c r="A21" s="69" t="s">
        <v>621</v>
      </c>
      <c r="B21" s="60">
        <f t="shared" si="1"/>
        <v>5</v>
      </c>
      <c r="C21" s="60">
        <f t="shared" si="0"/>
        <v>0</v>
      </c>
      <c r="D21" s="86"/>
      <c r="F21" s="60"/>
      <c r="G21" s="60">
        <v>5</v>
      </c>
    </row>
    <row r="22" spans="1:7" ht="27" customHeight="1">
      <c r="A22" s="69" t="s">
        <v>622</v>
      </c>
      <c r="B22" s="60">
        <f t="shared" si="1"/>
        <v>11</v>
      </c>
      <c r="C22" s="60">
        <f t="shared" si="0"/>
        <v>6</v>
      </c>
      <c r="D22" s="86"/>
      <c r="E22" s="556">
        <v>6</v>
      </c>
      <c r="F22" s="60"/>
      <c r="G22" s="60">
        <v>5</v>
      </c>
    </row>
    <row r="23" spans="1:7" ht="27" customHeight="1">
      <c r="A23" s="69" t="s">
        <v>623</v>
      </c>
      <c r="B23" s="60">
        <f t="shared" si="1"/>
        <v>3</v>
      </c>
      <c r="C23" s="60">
        <f t="shared" si="0"/>
        <v>2</v>
      </c>
      <c r="D23" s="86"/>
      <c r="E23" s="556">
        <v>2</v>
      </c>
      <c r="F23" s="60"/>
      <c r="G23" s="60">
        <v>1</v>
      </c>
    </row>
    <row r="24" spans="1:7" ht="27" customHeight="1">
      <c r="A24" s="69" t="s">
        <v>624</v>
      </c>
      <c r="B24" s="60">
        <f t="shared" si="1"/>
        <v>7</v>
      </c>
      <c r="C24" s="60">
        <f t="shared" si="0"/>
        <v>3</v>
      </c>
      <c r="D24" s="60">
        <v>1</v>
      </c>
      <c r="E24" s="556">
        <v>2</v>
      </c>
      <c r="F24" s="60"/>
      <c r="G24" s="60">
        <v>4</v>
      </c>
    </row>
    <row r="25" spans="1:7" ht="27" customHeight="1">
      <c r="A25" s="69" t="s">
        <v>625</v>
      </c>
      <c r="B25" s="60">
        <f t="shared" si="1"/>
        <v>5</v>
      </c>
      <c r="C25" s="60">
        <f t="shared" si="0"/>
        <v>5</v>
      </c>
      <c r="D25" s="556">
        <v>2</v>
      </c>
      <c r="E25" s="556">
        <v>3</v>
      </c>
      <c r="F25" s="60"/>
      <c r="G25" s="60"/>
    </row>
    <row r="26" spans="1:7" ht="27" customHeight="1">
      <c r="A26" s="69" t="s">
        <v>626</v>
      </c>
      <c r="B26" s="60">
        <f>SUM(D26:G26)</f>
        <v>17</v>
      </c>
      <c r="C26" s="60">
        <f>SUM(D26:F26)</f>
        <v>13</v>
      </c>
      <c r="D26" s="60">
        <v>8</v>
      </c>
      <c r="E26" s="556">
        <v>5</v>
      </c>
      <c r="F26" s="60"/>
      <c r="G26" s="60">
        <v>4</v>
      </c>
    </row>
    <row r="27" spans="1:7" s="12" customFormat="1" ht="27" customHeight="1">
      <c r="A27" s="70" t="s">
        <v>387</v>
      </c>
      <c r="B27" s="72">
        <f>SUM(D27:G27)</f>
        <v>24</v>
      </c>
      <c r="C27" s="62">
        <f>SUM(D27:F27)</f>
        <v>23</v>
      </c>
      <c r="D27" s="62">
        <v>14</v>
      </c>
      <c r="E27" s="557">
        <v>9</v>
      </c>
      <c r="F27" s="557"/>
      <c r="G27" s="62">
        <v>1</v>
      </c>
    </row>
    <row r="28" spans="1:7" ht="33" customHeight="1">
      <c r="A28" s="641" t="s">
        <v>426</v>
      </c>
      <c r="B28" s="641"/>
      <c r="C28" s="641"/>
      <c r="D28" s="641"/>
      <c r="E28" s="641"/>
      <c r="F28" s="641"/>
      <c r="G28" s="641"/>
    </row>
    <row r="29" spans="1:7" s="5" customFormat="1" ht="33" customHeight="1">
      <c r="A29" s="633" t="s">
        <v>75</v>
      </c>
      <c r="B29" s="633"/>
      <c r="C29" s="633"/>
      <c r="D29" s="633"/>
      <c r="E29" s="633"/>
      <c r="F29" s="633"/>
      <c r="G29" s="20" t="s">
        <v>421</v>
      </c>
    </row>
    <row r="30" spans="1:8" s="5" customFormat="1" ht="33" customHeight="1">
      <c r="A30" s="627" t="s">
        <v>314</v>
      </c>
      <c r="B30" s="626" t="s">
        <v>315</v>
      </c>
      <c r="C30" s="628" t="s">
        <v>351</v>
      </c>
      <c r="D30" s="628"/>
      <c r="E30" s="628"/>
      <c r="F30" s="628"/>
      <c r="G30" s="639" t="s">
        <v>317</v>
      </c>
      <c r="H30" s="33"/>
    </row>
    <row r="31" spans="1:8" s="5" customFormat="1" ht="33" customHeight="1">
      <c r="A31" s="627"/>
      <c r="B31" s="626"/>
      <c r="C31" s="7" t="s">
        <v>318</v>
      </c>
      <c r="D31" s="7" t="s">
        <v>422</v>
      </c>
      <c r="E31" s="7" t="s">
        <v>354</v>
      </c>
      <c r="F31" s="8" t="s">
        <v>427</v>
      </c>
      <c r="G31" s="639"/>
      <c r="H31" s="33"/>
    </row>
    <row r="32" spans="1:7" s="12" customFormat="1" ht="27.75" customHeight="1">
      <c r="A32" s="69" t="s">
        <v>390</v>
      </c>
      <c r="B32" s="60">
        <f aca="true" t="shared" si="2" ref="B32:B52">SUM(D32:G32)</f>
        <v>30</v>
      </c>
      <c r="C32" s="60">
        <f aca="true" t="shared" si="3" ref="C32:C52">SUM(D32:F32)</f>
        <v>26</v>
      </c>
      <c r="D32" s="60">
        <v>16</v>
      </c>
      <c r="E32" s="60">
        <v>10</v>
      </c>
      <c r="F32" s="60"/>
      <c r="G32" s="60">
        <v>4</v>
      </c>
    </row>
    <row r="33" spans="1:7" s="12" customFormat="1" ht="27.75" customHeight="1">
      <c r="A33" s="69" t="s">
        <v>391</v>
      </c>
      <c r="B33" s="60">
        <f t="shared" si="2"/>
        <v>37</v>
      </c>
      <c r="C33" s="60">
        <f t="shared" si="3"/>
        <v>34</v>
      </c>
      <c r="D33" s="60">
        <v>20</v>
      </c>
      <c r="E33" s="60">
        <v>14</v>
      </c>
      <c r="F33" s="60"/>
      <c r="G33" s="60">
        <v>3</v>
      </c>
    </row>
    <row r="34" spans="1:7" s="12" customFormat="1" ht="27.75" customHeight="1">
      <c r="A34" s="69" t="s">
        <v>392</v>
      </c>
      <c r="B34" s="60">
        <f t="shared" si="2"/>
        <v>34</v>
      </c>
      <c r="C34" s="60">
        <f t="shared" si="3"/>
        <v>33</v>
      </c>
      <c r="D34" s="60">
        <v>17</v>
      </c>
      <c r="E34" s="60">
        <v>16</v>
      </c>
      <c r="F34" s="60"/>
      <c r="G34" s="60">
        <v>1</v>
      </c>
    </row>
    <row r="35" spans="1:7" ht="27.75" customHeight="1">
      <c r="A35" s="69" t="s">
        <v>393</v>
      </c>
      <c r="B35" s="60">
        <f t="shared" si="2"/>
        <v>14</v>
      </c>
      <c r="C35" s="60">
        <f t="shared" si="3"/>
        <v>13</v>
      </c>
      <c r="D35" s="60">
        <v>2</v>
      </c>
      <c r="E35" s="60">
        <v>11</v>
      </c>
      <c r="F35" s="60"/>
      <c r="G35" s="60">
        <v>1</v>
      </c>
    </row>
    <row r="36" spans="1:7" ht="27.75" customHeight="1">
      <c r="A36" s="69" t="s">
        <v>394</v>
      </c>
      <c r="B36" s="60">
        <f t="shared" si="2"/>
        <v>1857</v>
      </c>
      <c r="C36" s="60">
        <f t="shared" si="3"/>
        <v>1854</v>
      </c>
      <c r="D36" s="60">
        <v>8</v>
      </c>
      <c r="E36" s="60">
        <v>1836</v>
      </c>
      <c r="F36" s="60">
        <v>10</v>
      </c>
      <c r="G36" s="60">
        <v>3</v>
      </c>
    </row>
    <row r="37" spans="1:7" ht="27.75" customHeight="1">
      <c r="A37" s="69" t="s">
        <v>395</v>
      </c>
      <c r="B37" s="60">
        <f t="shared" si="2"/>
        <v>702</v>
      </c>
      <c r="C37" s="60">
        <f t="shared" si="3"/>
        <v>700</v>
      </c>
      <c r="D37" s="60">
        <v>3</v>
      </c>
      <c r="E37" s="60">
        <v>695</v>
      </c>
      <c r="F37" s="60">
        <v>2</v>
      </c>
      <c r="G37" s="60">
        <v>2</v>
      </c>
    </row>
    <row r="38" spans="1:7" ht="27.75" customHeight="1">
      <c r="A38" s="69" t="s">
        <v>396</v>
      </c>
      <c r="B38" s="60">
        <f>SUM(D38:G38)</f>
        <v>604</v>
      </c>
      <c r="C38" s="60">
        <f t="shared" si="3"/>
        <v>604</v>
      </c>
      <c r="D38" s="60">
        <v>1</v>
      </c>
      <c r="E38" s="60">
        <v>599</v>
      </c>
      <c r="F38" s="60">
        <v>4</v>
      </c>
      <c r="G38" s="60"/>
    </row>
    <row r="39" spans="1:7" ht="27.75" customHeight="1">
      <c r="A39" s="69" t="s">
        <v>397</v>
      </c>
      <c r="B39" s="60">
        <f>SUM(D39:G39)</f>
        <v>512</v>
      </c>
      <c r="C39" s="60">
        <f t="shared" si="3"/>
        <v>511</v>
      </c>
      <c r="D39" s="60">
        <v>3</v>
      </c>
      <c r="E39" s="60">
        <v>503</v>
      </c>
      <c r="F39" s="60">
        <v>5</v>
      </c>
      <c r="G39" s="60">
        <v>1</v>
      </c>
    </row>
    <row r="40" spans="1:7" ht="27.75" customHeight="1">
      <c r="A40" s="69" t="s">
        <v>398</v>
      </c>
      <c r="B40" s="60">
        <f>SUM(D40:G40)</f>
        <v>152</v>
      </c>
      <c r="C40" s="60">
        <f t="shared" si="3"/>
        <v>152</v>
      </c>
      <c r="D40" s="60"/>
      <c r="E40" s="60">
        <v>150</v>
      </c>
      <c r="F40" s="60">
        <v>2</v>
      </c>
      <c r="G40" s="60"/>
    </row>
    <row r="41" spans="1:7" ht="27.75" customHeight="1">
      <c r="A41" s="69" t="s">
        <v>399</v>
      </c>
      <c r="B41" s="60">
        <f>SUM(D41:G41)</f>
        <v>2134</v>
      </c>
      <c r="C41" s="60">
        <f t="shared" si="3"/>
        <v>2131</v>
      </c>
      <c r="D41" s="60">
        <v>4</v>
      </c>
      <c r="E41" s="60">
        <v>2110</v>
      </c>
      <c r="F41" s="60">
        <v>17</v>
      </c>
      <c r="G41" s="60">
        <v>3</v>
      </c>
    </row>
    <row r="42" spans="1:7" ht="27.75" customHeight="1">
      <c r="A42" s="69" t="s">
        <v>400</v>
      </c>
      <c r="B42" s="60">
        <f t="shared" si="2"/>
        <v>101</v>
      </c>
      <c r="C42" s="60">
        <f t="shared" si="3"/>
        <v>100</v>
      </c>
      <c r="D42" s="60">
        <v>1</v>
      </c>
      <c r="E42" s="60">
        <v>98</v>
      </c>
      <c r="F42" s="60">
        <v>1</v>
      </c>
      <c r="G42" s="60">
        <v>1</v>
      </c>
    </row>
    <row r="43" spans="1:7" ht="27.75" customHeight="1">
      <c r="A43" s="69" t="s">
        <v>401</v>
      </c>
      <c r="B43" s="60">
        <f t="shared" si="2"/>
        <v>218</v>
      </c>
      <c r="C43" s="60">
        <f t="shared" si="3"/>
        <v>218</v>
      </c>
      <c r="D43" s="60">
        <v>2</v>
      </c>
      <c r="E43" s="60">
        <v>213</v>
      </c>
      <c r="F43" s="60">
        <v>3</v>
      </c>
      <c r="G43" s="60"/>
    </row>
    <row r="44" spans="1:7" ht="27.75" customHeight="1">
      <c r="A44" s="69" t="s">
        <v>402</v>
      </c>
      <c r="B44" s="60">
        <f t="shared" si="2"/>
        <v>280</v>
      </c>
      <c r="C44" s="60">
        <f t="shared" si="3"/>
        <v>280</v>
      </c>
      <c r="D44" s="60">
        <v>5</v>
      </c>
      <c r="E44" s="60">
        <v>270</v>
      </c>
      <c r="F44" s="60">
        <v>5</v>
      </c>
      <c r="G44" s="60"/>
    </row>
    <row r="45" spans="1:7" ht="27.75" customHeight="1">
      <c r="A45" s="69" t="s">
        <v>403</v>
      </c>
      <c r="B45" s="60">
        <f t="shared" si="2"/>
        <v>323</v>
      </c>
      <c r="C45" s="60">
        <f t="shared" si="3"/>
        <v>323</v>
      </c>
      <c r="D45" s="60">
        <v>1</v>
      </c>
      <c r="E45" s="60">
        <v>319</v>
      </c>
      <c r="F45" s="60">
        <v>3</v>
      </c>
      <c r="G45" s="60"/>
    </row>
    <row r="46" spans="1:7" ht="27.75" customHeight="1">
      <c r="A46" s="69" t="s">
        <v>404</v>
      </c>
      <c r="B46" s="60">
        <f t="shared" si="2"/>
        <v>502</v>
      </c>
      <c r="C46" s="60">
        <f t="shared" si="3"/>
        <v>502</v>
      </c>
      <c r="D46" s="60">
        <v>25</v>
      </c>
      <c r="E46" s="60">
        <v>473</v>
      </c>
      <c r="F46" s="60">
        <v>4</v>
      </c>
      <c r="G46" s="60"/>
    </row>
    <row r="47" spans="1:7" ht="27.75" customHeight="1">
      <c r="A47" s="69" t="s">
        <v>405</v>
      </c>
      <c r="B47" s="60">
        <f t="shared" si="2"/>
        <v>232</v>
      </c>
      <c r="C47" s="60">
        <f t="shared" si="3"/>
        <v>232</v>
      </c>
      <c r="D47" s="60">
        <v>7</v>
      </c>
      <c r="E47" s="60">
        <v>223</v>
      </c>
      <c r="F47" s="60">
        <v>2</v>
      </c>
      <c r="G47" s="60"/>
    </row>
    <row r="48" spans="1:7" ht="27.75" customHeight="1">
      <c r="A48" s="69" t="s">
        <v>406</v>
      </c>
      <c r="B48" s="60">
        <f t="shared" si="2"/>
        <v>184</v>
      </c>
      <c r="C48" s="60">
        <f t="shared" si="3"/>
        <v>184</v>
      </c>
      <c r="D48" s="60">
        <v>8</v>
      </c>
      <c r="E48" s="60">
        <v>171</v>
      </c>
      <c r="F48" s="60">
        <v>5</v>
      </c>
      <c r="G48" s="60"/>
    </row>
    <row r="49" spans="1:7" ht="27.75" customHeight="1">
      <c r="A49" s="69" t="s">
        <v>407</v>
      </c>
      <c r="B49" s="60">
        <f t="shared" si="2"/>
        <v>184</v>
      </c>
      <c r="C49" s="60">
        <f t="shared" si="3"/>
        <v>184</v>
      </c>
      <c r="D49" s="60">
        <v>7</v>
      </c>
      <c r="E49" s="60">
        <v>173</v>
      </c>
      <c r="F49" s="60">
        <v>4</v>
      </c>
      <c r="G49" s="60"/>
    </row>
    <row r="50" spans="1:7" ht="27.75" customHeight="1">
      <c r="A50" s="69" t="s">
        <v>408</v>
      </c>
      <c r="B50" s="60">
        <f t="shared" si="2"/>
        <v>137</v>
      </c>
      <c r="C50" s="60">
        <f t="shared" si="3"/>
        <v>137</v>
      </c>
      <c r="D50" s="60">
        <v>7</v>
      </c>
      <c r="E50" s="60">
        <v>128</v>
      </c>
      <c r="F50" s="60">
        <v>2</v>
      </c>
      <c r="G50" s="60"/>
    </row>
    <row r="51" spans="1:7" ht="27.75" customHeight="1">
      <c r="A51" s="69" t="s">
        <v>409</v>
      </c>
      <c r="B51" s="60">
        <f t="shared" si="2"/>
        <v>723</v>
      </c>
      <c r="C51" s="60">
        <f t="shared" si="3"/>
        <v>723</v>
      </c>
      <c r="D51" s="60">
        <v>39</v>
      </c>
      <c r="E51" s="60">
        <v>651</v>
      </c>
      <c r="F51" s="60">
        <v>33</v>
      </c>
      <c r="G51" s="60"/>
    </row>
    <row r="52" spans="1:7" ht="27.75" customHeight="1">
      <c r="A52" s="70" t="s">
        <v>410</v>
      </c>
      <c r="B52" s="60">
        <f t="shared" si="2"/>
        <v>16</v>
      </c>
      <c r="C52" s="60">
        <f t="shared" si="3"/>
        <v>16</v>
      </c>
      <c r="D52" s="62">
        <v>2</v>
      </c>
      <c r="E52" s="62">
        <v>1</v>
      </c>
      <c r="F52" s="60">
        <v>13</v>
      </c>
      <c r="G52" s="60"/>
    </row>
    <row r="53" spans="1:17" ht="27.75" customHeight="1">
      <c r="A53" s="6" t="s">
        <v>411</v>
      </c>
      <c r="B53" s="66">
        <v>55.1</v>
      </c>
      <c r="C53" s="67">
        <v>55.16</v>
      </c>
      <c r="D53" s="67">
        <v>55.1</v>
      </c>
      <c r="E53" s="81">
        <v>55.1</v>
      </c>
      <c r="F53" s="67">
        <v>59.97</v>
      </c>
      <c r="G53" s="67">
        <v>43.43</v>
      </c>
      <c r="H53" s="2"/>
      <c r="I53" s="2"/>
      <c r="J53" s="2"/>
      <c r="K53" s="2"/>
      <c r="L53" s="2"/>
      <c r="M53" s="2"/>
      <c r="N53" s="2"/>
      <c r="O53" s="2"/>
      <c r="P53" s="2"/>
      <c r="Q53" s="2"/>
    </row>
    <row r="54" spans="1:17" s="2" customFormat="1" ht="19.5" customHeight="1">
      <c r="A54" s="48" t="s">
        <v>191</v>
      </c>
      <c r="B54" s="171"/>
      <c r="C54" s="171"/>
      <c r="D54" s="171"/>
      <c r="E54" s="171"/>
      <c r="F54" s="171"/>
      <c r="G54" s="171"/>
      <c r="H54" s="48"/>
      <c r="I54" s="48"/>
      <c r="J54" s="48"/>
      <c r="K54" s="48"/>
      <c r="L54" s="48"/>
      <c r="M54" s="48"/>
      <c r="N54" s="48"/>
      <c r="O54" s="48"/>
      <c r="P54" s="48"/>
      <c r="Q54" s="48"/>
    </row>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row r="179" ht="32.25" customHeight="1"/>
    <row r="180" ht="32.25" customHeight="1"/>
    <row r="181" ht="32.25" customHeight="1"/>
    <row r="182" ht="32.25" customHeight="1"/>
    <row r="183" ht="32.25" customHeight="1"/>
    <row r="184" ht="32.25" customHeight="1"/>
    <row r="185" ht="32.25" customHeight="1"/>
    <row r="186" ht="32.25" customHeight="1"/>
    <row r="187" ht="32.25" customHeight="1"/>
    <row r="188" ht="32.25" customHeight="1"/>
    <row r="189" ht="32.25" customHeight="1"/>
    <row r="190" ht="32.25" customHeight="1"/>
    <row r="191" ht="32.25" customHeight="1"/>
    <row r="192" ht="32.25" customHeight="1"/>
    <row r="193" ht="32.25" customHeight="1"/>
    <row r="194" ht="32.25" customHeight="1"/>
    <row r="195" ht="32.25" customHeight="1"/>
    <row r="196" ht="32.25" customHeight="1"/>
    <row r="197" ht="32.25" customHeight="1"/>
    <row r="198" ht="32.25" customHeight="1"/>
    <row r="199" ht="32.25" customHeight="1"/>
    <row r="200" ht="32.25" customHeight="1"/>
    <row r="201" ht="32.25" customHeight="1"/>
    <row r="202" ht="32.25" customHeight="1"/>
    <row r="203" ht="32.25" customHeight="1"/>
    <row r="204" ht="32.25" customHeight="1"/>
  </sheetData>
  <mergeCells count="12">
    <mergeCell ref="A1:G1"/>
    <mergeCell ref="A3:A4"/>
    <mergeCell ref="B3:B4"/>
    <mergeCell ref="C3:F3"/>
    <mergeCell ref="G3:G4"/>
    <mergeCell ref="A2:F2"/>
    <mergeCell ref="A28:G28"/>
    <mergeCell ref="A30:A31"/>
    <mergeCell ref="B30:B31"/>
    <mergeCell ref="C30:F30"/>
    <mergeCell ref="G30:G31"/>
    <mergeCell ref="A29:F29"/>
  </mergeCells>
  <printOptions/>
  <pageMargins left="0.6299212598425197" right="0" top="0.5905511811023623" bottom="0.7874015748031497" header="0" footer="0"/>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55"/>
  <sheetViews>
    <sheetView workbookViewId="0" topLeftCell="A1">
      <selection activeCell="D52" sqref="D52"/>
    </sheetView>
  </sheetViews>
  <sheetFormatPr defaultColWidth="9.00390625" defaultRowHeight="74.25" customHeight="1"/>
  <cols>
    <col min="1" max="1" width="11.375" style="50" customWidth="1"/>
    <col min="2" max="5" width="11.625" style="1" customWidth="1"/>
    <col min="6" max="6" width="13.50390625" style="1" customWidth="1"/>
    <col min="7" max="7" width="11.625" style="1" customWidth="1"/>
    <col min="8" max="16384" width="8.25390625" style="1" customWidth="1"/>
  </cols>
  <sheetData>
    <row r="1" spans="1:7" ht="33" customHeight="1">
      <c r="A1" s="641" t="s">
        <v>428</v>
      </c>
      <c r="B1" s="641"/>
      <c r="C1" s="641"/>
      <c r="D1" s="641"/>
      <c r="E1" s="641"/>
      <c r="F1" s="641"/>
      <c r="G1" s="641"/>
    </row>
    <row r="2" spans="1:7" s="5" customFormat="1" ht="33" customHeight="1">
      <c r="A2" s="633" t="s">
        <v>78</v>
      </c>
      <c r="B2" s="633"/>
      <c r="C2" s="633"/>
      <c r="D2" s="633"/>
      <c r="E2" s="633"/>
      <c r="F2" s="633"/>
      <c r="G2" s="20" t="s">
        <v>421</v>
      </c>
    </row>
    <row r="3" spans="1:7" s="5" customFormat="1" ht="27.75" customHeight="1">
      <c r="A3" s="627" t="s">
        <v>314</v>
      </c>
      <c r="B3" s="626" t="s">
        <v>315</v>
      </c>
      <c r="C3" s="628" t="s">
        <v>351</v>
      </c>
      <c r="D3" s="628"/>
      <c r="E3" s="628"/>
      <c r="F3" s="628"/>
      <c r="G3" s="639" t="s">
        <v>317</v>
      </c>
    </row>
    <row r="4" spans="1:7" s="5" customFormat="1" ht="36.75" customHeight="1">
      <c r="A4" s="627"/>
      <c r="B4" s="626"/>
      <c r="C4" s="7" t="s">
        <v>318</v>
      </c>
      <c r="D4" s="7" t="s">
        <v>422</v>
      </c>
      <c r="E4" s="7" t="s">
        <v>354</v>
      </c>
      <c r="F4" s="8" t="s">
        <v>355</v>
      </c>
      <c r="G4" s="639"/>
    </row>
    <row r="5" spans="1:7" s="12" customFormat="1" ht="27" customHeight="1">
      <c r="A5" s="68" t="s">
        <v>379</v>
      </c>
      <c r="B5" s="60">
        <f>SUM(D5:G5)</f>
        <v>4810</v>
      </c>
      <c r="C5" s="60">
        <f>SUM(D5:F5)</f>
        <v>4780</v>
      </c>
      <c r="D5" s="60">
        <f>SUM(D6:D27)+SUM(D32:D52)</f>
        <v>86</v>
      </c>
      <c r="E5" s="60">
        <f>SUM(E6:E27)+SUM(E32:E52)</f>
        <v>4608</v>
      </c>
      <c r="F5" s="60">
        <f>SUM(F6:F27)+SUM(F32:F52)</f>
        <v>86</v>
      </c>
      <c r="G5" s="60">
        <f>SUM(G6:G27)+SUM(G32:G52)</f>
        <v>30</v>
      </c>
    </row>
    <row r="6" spans="1:7" s="12" customFormat="1" ht="27" customHeight="1">
      <c r="A6" s="69" t="s">
        <v>424</v>
      </c>
      <c r="B6" s="60">
        <f aca="true" t="shared" si="0" ref="B6:B27">SUM(D6:G6)</f>
        <v>0</v>
      </c>
      <c r="C6" s="60">
        <f aca="true" t="shared" si="1" ref="C6:C27">SUM(D6:F6)</f>
        <v>0</v>
      </c>
      <c r="D6" s="60"/>
      <c r="E6" s="60"/>
      <c r="F6" s="60"/>
      <c r="G6" s="60"/>
    </row>
    <row r="7" spans="1:7" s="12" customFormat="1" ht="27" customHeight="1">
      <c r="A7" s="69" t="s">
        <v>425</v>
      </c>
      <c r="B7" s="60">
        <f t="shared" si="0"/>
        <v>0</v>
      </c>
      <c r="C7" s="60">
        <f t="shared" si="1"/>
        <v>0</v>
      </c>
      <c r="D7" s="60"/>
      <c r="E7" s="60"/>
      <c r="F7" s="60"/>
      <c r="G7" s="60"/>
    </row>
    <row r="8" spans="1:7" s="12" customFormat="1" ht="27" customHeight="1">
      <c r="A8" s="69" t="s">
        <v>381</v>
      </c>
      <c r="B8" s="60">
        <f t="shared" si="0"/>
        <v>0</v>
      </c>
      <c r="C8" s="60">
        <f t="shared" si="1"/>
        <v>0</v>
      </c>
      <c r="D8" s="60"/>
      <c r="E8" s="60"/>
      <c r="F8" s="60"/>
      <c r="G8" s="60"/>
    </row>
    <row r="9" spans="1:7" s="12" customFormat="1" ht="27" customHeight="1">
      <c r="A9" s="69" t="s">
        <v>628</v>
      </c>
      <c r="B9" s="60">
        <f t="shared" si="0"/>
        <v>0</v>
      </c>
      <c r="C9" s="60">
        <f t="shared" si="1"/>
        <v>0</v>
      </c>
      <c r="D9" s="60"/>
      <c r="E9" s="60"/>
      <c r="F9" s="60"/>
      <c r="G9" s="60"/>
    </row>
    <row r="10" spans="1:7" s="12" customFormat="1" ht="27" customHeight="1">
      <c r="A10" s="69" t="s">
        <v>629</v>
      </c>
      <c r="B10" s="60">
        <f t="shared" si="0"/>
        <v>1</v>
      </c>
      <c r="C10" s="60">
        <f t="shared" si="1"/>
        <v>0</v>
      </c>
      <c r="D10" s="60"/>
      <c r="E10" s="60"/>
      <c r="F10" s="60"/>
      <c r="G10" s="60">
        <v>1</v>
      </c>
    </row>
    <row r="11" spans="1:7" ht="27" customHeight="1">
      <c r="A11" s="69" t="s">
        <v>630</v>
      </c>
      <c r="B11" s="60">
        <f t="shared" si="0"/>
        <v>0</v>
      </c>
      <c r="C11" s="60">
        <f t="shared" si="1"/>
        <v>0</v>
      </c>
      <c r="D11" s="60"/>
      <c r="E11" s="60"/>
      <c r="F11" s="60"/>
      <c r="G11" s="60"/>
    </row>
    <row r="12" spans="1:7" ht="27" customHeight="1">
      <c r="A12" s="69" t="s">
        <v>631</v>
      </c>
      <c r="B12" s="60">
        <f t="shared" si="0"/>
        <v>0</v>
      </c>
      <c r="C12" s="60">
        <f t="shared" si="1"/>
        <v>0</v>
      </c>
      <c r="D12" s="60"/>
      <c r="E12" s="60"/>
      <c r="F12" s="60"/>
      <c r="G12" s="60"/>
    </row>
    <row r="13" spans="1:7" ht="27" customHeight="1">
      <c r="A13" s="69" t="s">
        <v>632</v>
      </c>
      <c r="B13" s="60">
        <f t="shared" si="0"/>
        <v>0</v>
      </c>
      <c r="C13" s="60">
        <f t="shared" si="1"/>
        <v>0</v>
      </c>
      <c r="D13" s="60"/>
      <c r="E13" s="60"/>
      <c r="F13" s="60"/>
      <c r="G13" s="60"/>
    </row>
    <row r="14" spans="1:7" ht="27" customHeight="1">
      <c r="A14" s="69" t="s">
        <v>614</v>
      </c>
      <c r="B14" s="60">
        <f t="shared" si="0"/>
        <v>1</v>
      </c>
      <c r="C14" s="60">
        <f t="shared" si="1"/>
        <v>0</v>
      </c>
      <c r="D14" s="60"/>
      <c r="E14" s="60"/>
      <c r="F14" s="60"/>
      <c r="G14" s="60">
        <v>1</v>
      </c>
    </row>
    <row r="15" spans="1:7" ht="27" customHeight="1">
      <c r="A15" s="69" t="s">
        <v>615</v>
      </c>
      <c r="B15" s="60">
        <f>SUM(D15:G15)</f>
        <v>1</v>
      </c>
      <c r="C15" s="60">
        <f t="shared" si="1"/>
        <v>0</v>
      </c>
      <c r="D15" s="60"/>
      <c r="E15" s="60"/>
      <c r="F15" s="60"/>
      <c r="G15" s="60">
        <v>1</v>
      </c>
    </row>
    <row r="16" spans="1:7" ht="27" customHeight="1">
      <c r="A16" s="69" t="s">
        <v>616</v>
      </c>
      <c r="B16" s="60">
        <f>SUM(D16:G16)</f>
        <v>0</v>
      </c>
      <c r="C16" s="60">
        <f t="shared" si="1"/>
        <v>0</v>
      </c>
      <c r="D16" s="60"/>
      <c r="E16" s="60"/>
      <c r="F16" s="60"/>
      <c r="G16" s="60"/>
    </row>
    <row r="17" spans="1:7" ht="27" customHeight="1">
      <c r="A17" s="69" t="s">
        <v>617</v>
      </c>
      <c r="B17" s="60">
        <f>SUM(D17:G17)</f>
        <v>0</v>
      </c>
      <c r="C17" s="60">
        <f t="shared" si="1"/>
        <v>0</v>
      </c>
      <c r="D17" s="60"/>
      <c r="E17" s="60"/>
      <c r="F17" s="60"/>
      <c r="G17" s="60"/>
    </row>
    <row r="18" spans="1:7" ht="27" customHeight="1">
      <c r="A18" s="69" t="s">
        <v>618</v>
      </c>
      <c r="B18" s="60">
        <f>SUM(D18:G18)</f>
        <v>2</v>
      </c>
      <c r="C18" s="60">
        <f t="shared" si="1"/>
        <v>0</v>
      </c>
      <c r="D18" s="60"/>
      <c r="E18" s="60"/>
      <c r="F18" s="60"/>
      <c r="G18" s="60">
        <v>2</v>
      </c>
    </row>
    <row r="19" spans="1:7" ht="27" customHeight="1">
      <c r="A19" s="69" t="s">
        <v>619</v>
      </c>
      <c r="B19" s="60">
        <f t="shared" si="0"/>
        <v>1</v>
      </c>
      <c r="C19" s="60">
        <f t="shared" si="1"/>
        <v>0</v>
      </c>
      <c r="D19" s="60"/>
      <c r="E19" s="60"/>
      <c r="F19" s="60"/>
      <c r="G19" s="60">
        <v>1</v>
      </c>
    </row>
    <row r="20" spans="1:7" ht="27" customHeight="1">
      <c r="A20" s="69" t="s">
        <v>620</v>
      </c>
      <c r="B20" s="60">
        <f t="shared" si="0"/>
        <v>3</v>
      </c>
      <c r="C20" s="60">
        <f t="shared" si="1"/>
        <v>1</v>
      </c>
      <c r="D20" s="60"/>
      <c r="E20" s="336">
        <v>1</v>
      </c>
      <c r="F20" s="60"/>
      <c r="G20" s="60">
        <v>2</v>
      </c>
    </row>
    <row r="21" spans="1:7" ht="27" customHeight="1">
      <c r="A21" s="69" t="s">
        <v>621</v>
      </c>
      <c r="B21" s="60">
        <f t="shared" si="0"/>
        <v>3</v>
      </c>
      <c r="C21" s="60">
        <f t="shared" si="1"/>
        <v>1</v>
      </c>
      <c r="D21" s="60"/>
      <c r="E21" s="60">
        <v>1</v>
      </c>
      <c r="F21" s="60"/>
      <c r="G21" s="60">
        <v>2</v>
      </c>
    </row>
    <row r="22" spans="1:7" ht="27" customHeight="1">
      <c r="A22" s="69" t="s">
        <v>622</v>
      </c>
      <c r="B22" s="60">
        <f t="shared" si="0"/>
        <v>6</v>
      </c>
      <c r="C22" s="60">
        <f t="shared" si="1"/>
        <v>4</v>
      </c>
      <c r="D22" s="60">
        <v>1</v>
      </c>
      <c r="E22" s="60">
        <v>3</v>
      </c>
      <c r="F22" s="60"/>
      <c r="G22" s="60">
        <v>2</v>
      </c>
    </row>
    <row r="23" spans="1:7" ht="27" customHeight="1">
      <c r="A23" s="69" t="s">
        <v>623</v>
      </c>
      <c r="B23" s="60">
        <f t="shared" si="0"/>
        <v>2</v>
      </c>
      <c r="C23" s="60">
        <f t="shared" si="1"/>
        <v>2</v>
      </c>
      <c r="D23" s="60"/>
      <c r="E23" s="60">
        <v>2</v>
      </c>
      <c r="F23" s="60"/>
      <c r="G23" s="60"/>
    </row>
    <row r="24" spans="1:7" ht="27" customHeight="1">
      <c r="A24" s="69" t="s">
        <v>624</v>
      </c>
      <c r="B24" s="60">
        <f t="shared" si="0"/>
        <v>2</v>
      </c>
      <c r="C24" s="60">
        <f t="shared" si="1"/>
        <v>0</v>
      </c>
      <c r="D24" s="60"/>
      <c r="E24" s="60"/>
      <c r="F24" s="60"/>
      <c r="G24" s="60">
        <v>2</v>
      </c>
    </row>
    <row r="25" spans="1:7" ht="27" customHeight="1">
      <c r="A25" s="69" t="s">
        <v>625</v>
      </c>
      <c r="B25" s="60">
        <f t="shared" si="0"/>
        <v>2</v>
      </c>
      <c r="C25" s="60">
        <f t="shared" si="1"/>
        <v>2</v>
      </c>
      <c r="D25" s="60">
        <v>1</v>
      </c>
      <c r="E25" s="336">
        <v>1</v>
      </c>
      <c r="F25" s="60"/>
      <c r="G25" s="60"/>
    </row>
    <row r="26" spans="1:7" ht="27" customHeight="1">
      <c r="A26" s="69" t="s">
        <v>626</v>
      </c>
      <c r="B26" s="60">
        <f t="shared" si="0"/>
        <v>5</v>
      </c>
      <c r="C26" s="60">
        <f t="shared" si="1"/>
        <v>3</v>
      </c>
      <c r="D26" s="60">
        <v>3</v>
      </c>
      <c r="E26" s="336"/>
      <c r="F26" s="60"/>
      <c r="G26" s="60">
        <v>2</v>
      </c>
    </row>
    <row r="27" spans="1:7" ht="27" customHeight="1">
      <c r="A27" s="70" t="s">
        <v>633</v>
      </c>
      <c r="B27" s="72">
        <f t="shared" si="0"/>
        <v>13</v>
      </c>
      <c r="C27" s="62">
        <f t="shared" si="1"/>
        <v>9</v>
      </c>
      <c r="D27" s="62">
        <v>6</v>
      </c>
      <c r="E27" s="334">
        <v>3</v>
      </c>
      <c r="F27" s="62"/>
      <c r="G27" s="62">
        <v>4</v>
      </c>
    </row>
    <row r="28" spans="1:7" ht="33" customHeight="1">
      <c r="A28" s="569" t="s">
        <v>429</v>
      </c>
      <c r="B28" s="569"/>
      <c r="C28" s="569"/>
      <c r="D28" s="569"/>
      <c r="E28" s="569"/>
      <c r="F28" s="569"/>
      <c r="G28" s="569"/>
    </row>
    <row r="29" spans="1:7" s="5" customFormat="1" ht="33" customHeight="1">
      <c r="A29" s="633" t="s">
        <v>77</v>
      </c>
      <c r="B29" s="633"/>
      <c r="C29" s="633"/>
      <c r="D29" s="633"/>
      <c r="E29" s="633"/>
      <c r="F29" s="633"/>
      <c r="G29" s="20" t="s">
        <v>421</v>
      </c>
    </row>
    <row r="30" spans="1:7" s="5" customFormat="1" ht="27.75" customHeight="1">
      <c r="A30" s="627" t="s">
        <v>314</v>
      </c>
      <c r="B30" s="626" t="s">
        <v>315</v>
      </c>
      <c r="C30" s="628" t="s">
        <v>351</v>
      </c>
      <c r="D30" s="628"/>
      <c r="E30" s="628"/>
      <c r="F30" s="628"/>
      <c r="G30" s="639" t="s">
        <v>317</v>
      </c>
    </row>
    <row r="31" spans="1:7" s="5" customFormat="1" ht="36.75" customHeight="1">
      <c r="A31" s="627"/>
      <c r="B31" s="626"/>
      <c r="C31" s="7" t="s">
        <v>318</v>
      </c>
      <c r="D31" s="7" t="s">
        <v>422</v>
      </c>
      <c r="E31" s="7" t="s">
        <v>354</v>
      </c>
      <c r="F31" s="8" t="s">
        <v>355</v>
      </c>
      <c r="G31" s="639"/>
    </row>
    <row r="32" spans="1:7" s="12" customFormat="1" ht="27.75" customHeight="1">
      <c r="A32" s="69" t="s">
        <v>390</v>
      </c>
      <c r="B32" s="60">
        <f aca="true" t="shared" si="2" ref="B32:B52">SUM(D32:G32)</f>
        <v>16</v>
      </c>
      <c r="C32" s="60">
        <f aca="true" t="shared" si="3" ref="C32:C52">SUM(D32:F32)</f>
        <v>15</v>
      </c>
      <c r="D32" s="60">
        <v>5</v>
      </c>
      <c r="E32" s="60">
        <v>10</v>
      </c>
      <c r="F32" s="60"/>
      <c r="G32" s="60">
        <v>1</v>
      </c>
    </row>
    <row r="33" spans="1:7" s="12" customFormat="1" ht="27.75" customHeight="1">
      <c r="A33" s="69" t="s">
        <v>391</v>
      </c>
      <c r="B33" s="60">
        <f>SUM(D33:G33)</f>
        <v>12</v>
      </c>
      <c r="C33" s="60">
        <f t="shared" si="3"/>
        <v>12</v>
      </c>
      <c r="D33" s="60">
        <v>5</v>
      </c>
      <c r="E33" s="60">
        <v>7</v>
      </c>
      <c r="F33" s="60"/>
      <c r="G33" s="60"/>
    </row>
    <row r="34" spans="1:7" s="12" customFormat="1" ht="27.75" customHeight="1">
      <c r="A34" s="69" t="s">
        <v>392</v>
      </c>
      <c r="B34" s="60">
        <f>SUM(D34:G34)</f>
        <v>21</v>
      </c>
      <c r="C34" s="60">
        <f t="shared" si="3"/>
        <v>20</v>
      </c>
      <c r="D34" s="60">
        <v>6</v>
      </c>
      <c r="E34" s="60">
        <v>14</v>
      </c>
      <c r="F34" s="60"/>
      <c r="G34" s="60">
        <v>1</v>
      </c>
    </row>
    <row r="35" spans="1:7" ht="27.75" customHeight="1">
      <c r="A35" s="69" t="s">
        <v>393</v>
      </c>
      <c r="B35" s="60">
        <f>SUM(D35:G35)</f>
        <v>13</v>
      </c>
      <c r="C35" s="60">
        <f t="shared" si="3"/>
        <v>11</v>
      </c>
      <c r="D35" s="60">
        <v>2</v>
      </c>
      <c r="E35" s="60">
        <v>9</v>
      </c>
      <c r="F35" s="60"/>
      <c r="G35" s="60">
        <v>2</v>
      </c>
    </row>
    <row r="36" spans="1:7" ht="27.75" customHeight="1">
      <c r="A36" s="69" t="s">
        <v>394</v>
      </c>
      <c r="B36" s="60">
        <f>SUM(D36:G36)</f>
        <v>1486</v>
      </c>
      <c r="C36" s="60">
        <f t="shared" si="3"/>
        <v>1486</v>
      </c>
      <c r="D36" s="60">
        <v>2</v>
      </c>
      <c r="E36" s="60">
        <v>1476</v>
      </c>
      <c r="F36" s="60">
        <v>8</v>
      </c>
      <c r="G36" s="60"/>
    </row>
    <row r="37" spans="1:7" ht="27.75" customHeight="1">
      <c r="A37" s="69" t="s">
        <v>395</v>
      </c>
      <c r="B37" s="60">
        <f t="shared" si="2"/>
        <v>402</v>
      </c>
      <c r="C37" s="60">
        <f t="shared" si="3"/>
        <v>402</v>
      </c>
      <c r="D37" s="60"/>
      <c r="E37" s="60">
        <v>399</v>
      </c>
      <c r="F37" s="60">
        <v>3</v>
      </c>
      <c r="G37" s="60"/>
    </row>
    <row r="38" spans="1:7" ht="27.75" customHeight="1">
      <c r="A38" s="69" t="s">
        <v>396</v>
      </c>
      <c r="B38" s="60">
        <f t="shared" si="2"/>
        <v>298</v>
      </c>
      <c r="C38" s="60">
        <f t="shared" si="3"/>
        <v>298</v>
      </c>
      <c r="D38" s="60">
        <v>2</v>
      </c>
      <c r="E38" s="60">
        <v>295</v>
      </c>
      <c r="F38" s="60">
        <v>1</v>
      </c>
      <c r="G38" s="60"/>
    </row>
    <row r="39" spans="1:7" ht="27.75" customHeight="1">
      <c r="A39" s="69" t="s">
        <v>397</v>
      </c>
      <c r="B39" s="60">
        <f t="shared" si="2"/>
        <v>246</v>
      </c>
      <c r="C39" s="60">
        <f t="shared" si="3"/>
        <v>246</v>
      </c>
      <c r="D39" s="60">
        <v>1</v>
      </c>
      <c r="E39" s="60">
        <v>244</v>
      </c>
      <c r="F39" s="60">
        <v>1</v>
      </c>
      <c r="G39" s="60"/>
    </row>
    <row r="40" spans="1:7" ht="27.75" customHeight="1">
      <c r="A40" s="69" t="s">
        <v>398</v>
      </c>
      <c r="B40" s="60">
        <f t="shared" si="2"/>
        <v>56</v>
      </c>
      <c r="C40" s="60">
        <f t="shared" si="3"/>
        <v>56</v>
      </c>
      <c r="D40" s="60"/>
      <c r="E40" s="60">
        <v>56</v>
      </c>
      <c r="F40" s="60"/>
      <c r="G40" s="60"/>
    </row>
    <row r="41" spans="1:7" ht="27.75" customHeight="1">
      <c r="A41" s="69" t="s">
        <v>399</v>
      </c>
      <c r="B41" s="60">
        <f t="shared" si="2"/>
        <v>1186</v>
      </c>
      <c r="C41" s="60">
        <f t="shared" si="3"/>
        <v>1183</v>
      </c>
      <c r="D41" s="60">
        <v>6</v>
      </c>
      <c r="E41" s="60">
        <v>1159</v>
      </c>
      <c r="F41" s="60">
        <v>18</v>
      </c>
      <c r="G41" s="60">
        <v>3</v>
      </c>
    </row>
    <row r="42" spans="1:7" ht="27.75" customHeight="1">
      <c r="A42" s="69" t="s">
        <v>400</v>
      </c>
      <c r="B42" s="60">
        <f t="shared" si="2"/>
        <v>54</v>
      </c>
      <c r="C42" s="60">
        <f t="shared" si="3"/>
        <v>53</v>
      </c>
      <c r="D42" s="60"/>
      <c r="E42" s="60">
        <v>53</v>
      </c>
      <c r="F42" s="60"/>
      <c r="G42" s="60">
        <v>1</v>
      </c>
    </row>
    <row r="43" spans="1:7" ht="27.75" customHeight="1">
      <c r="A43" s="69" t="s">
        <v>401</v>
      </c>
      <c r="B43" s="60">
        <f t="shared" si="2"/>
        <v>95</v>
      </c>
      <c r="C43" s="60">
        <f t="shared" si="3"/>
        <v>93</v>
      </c>
      <c r="D43" s="60">
        <v>1</v>
      </c>
      <c r="E43" s="60">
        <v>90</v>
      </c>
      <c r="F43" s="60">
        <v>2</v>
      </c>
      <c r="G43" s="60">
        <v>2</v>
      </c>
    </row>
    <row r="44" spans="1:7" ht="27.75" customHeight="1">
      <c r="A44" s="69" t="s">
        <v>402</v>
      </c>
      <c r="B44" s="60">
        <f t="shared" si="2"/>
        <v>118</v>
      </c>
      <c r="C44" s="60">
        <f t="shared" si="3"/>
        <v>118</v>
      </c>
      <c r="D44" s="60">
        <v>4</v>
      </c>
      <c r="E44" s="60">
        <v>110</v>
      </c>
      <c r="F44" s="60">
        <v>4</v>
      </c>
      <c r="G44" s="60"/>
    </row>
    <row r="45" spans="1:7" ht="27.75" customHeight="1">
      <c r="A45" s="69" t="s">
        <v>403</v>
      </c>
      <c r="B45" s="60">
        <f t="shared" si="2"/>
        <v>105</v>
      </c>
      <c r="C45" s="60">
        <f t="shared" si="3"/>
        <v>105</v>
      </c>
      <c r="D45" s="60">
        <v>1</v>
      </c>
      <c r="E45" s="60">
        <v>98</v>
      </c>
      <c r="F45" s="60">
        <v>6</v>
      </c>
      <c r="G45" s="60"/>
    </row>
    <row r="46" spans="1:7" ht="27.75" customHeight="1">
      <c r="A46" s="69" t="s">
        <v>404</v>
      </c>
      <c r="B46" s="60">
        <f t="shared" si="2"/>
        <v>130</v>
      </c>
      <c r="C46" s="60">
        <f t="shared" si="3"/>
        <v>130</v>
      </c>
      <c r="D46" s="60">
        <v>2</v>
      </c>
      <c r="E46" s="60">
        <v>124</v>
      </c>
      <c r="F46" s="60">
        <v>4</v>
      </c>
      <c r="G46" s="60"/>
    </row>
    <row r="47" spans="1:7" ht="27.75" customHeight="1">
      <c r="A47" s="69" t="s">
        <v>405</v>
      </c>
      <c r="B47" s="60">
        <f t="shared" si="2"/>
        <v>93</v>
      </c>
      <c r="C47" s="60">
        <f t="shared" si="3"/>
        <v>93</v>
      </c>
      <c r="D47" s="60">
        <v>7</v>
      </c>
      <c r="E47" s="60">
        <v>78</v>
      </c>
      <c r="F47" s="60">
        <v>8</v>
      </c>
      <c r="G47" s="60"/>
    </row>
    <row r="48" spans="1:7" ht="27.75" customHeight="1">
      <c r="A48" s="69" t="s">
        <v>406</v>
      </c>
      <c r="B48" s="60">
        <f t="shared" si="2"/>
        <v>71</v>
      </c>
      <c r="C48" s="60">
        <f t="shared" si="3"/>
        <v>71</v>
      </c>
      <c r="D48" s="60">
        <v>1</v>
      </c>
      <c r="E48" s="60">
        <v>66</v>
      </c>
      <c r="F48" s="60">
        <v>4</v>
      </c>
      <c r="G48" s="60"/>
    </row>
    <row r="49" spans="1:7" ht="27.75" customHeight="1">
      <c r="A49" s="69" t="s">
        <v>407</v>
      </c>
      <c r="B49" s="60">
        <f t="shared" si="2"/>
        <v>64</v>
      </c>
      <c r="C49" s="60">
        <f t="shared" si="3"/>
        <v>64</v>
      </c>
      <c r="D49" s="60">
        <v>3</v>
      </c>
      <c r="E49" s="60">
        <v>53</v>
      </c>
      <c r="F49" s="60">
        <v>8</v>
      </c>
      <c r="G49" s="60"/>
    </row>
    <row r="50" spans="1:7" ht="27.75" customHeight="1">
      <c r="A50" s="69" t="s">
        <v>408</v>
      </c>
      <c r="B50" s="60">
        <f t="shared" si="2"/>
        <v>59</v>
      </c>
      <c r="C50" s="60">
        <f t="shared" si="3"/>
        <v>59</v>
      </c>
      <c r="D50" s="60">
        <v>3</v>
      </c>
      <c r="E50" s="60">
        <v>50</v>
      </c>
      <c r="F50" s="60">
        <v>6</v>
      </c>
      <c r="G50" s="60"/>
    </row>
    <row r="51" spans="1:7" ht="27.75" customHeight="1">
      <c r="A51" s="69" t="s">
        <v>409</v>
      </c>
      <c r="B51" s="60">
        <f t="shared" si="2"/>
        <v>231</v>
      </c>
      <c r="C51" s="60">
        <f t="shared" si="3"/>
        <v>231</v>
      </c>
      <c r="D51" s="60">
        <v>20</v>
      </c>
      <c r="E51" s="60">
        <v>198</v>
      </c>
      <c r="F51" s="60">
        <v>13</v>
      </c>
      <c r="G51" s="60"/>
    </row>
    <row r="52" spans="1:7" ht="27.75" customHeight="1">
      <c r="A52" s="70" t="s">
        <v>410</v>
      </c>
      <c r="B52" s="60">
        <f t="shared" si="2"/>
        <v>12</v>
      </c>
      <c r="C52" s="60">
        <f t="shared" si="3"/>
        <v>12</v>
      </c>
      <c r="D52" s="60">
        <v>4</v>
      </c>
      <c r="E52" s="60">
        <v>8</v>
      </c>
      <c r="F52" s="60"/>
      <c r="G52" s="60"/>
    </row>
    <row r="53" spans="1:7" ht="27.75" customHeight="1">
      <c r="A53" s="6" t="s">
        <v>411</v>
      </c>
      <c r="B53" s="66">
        <v>53.9</v>
      </c>
      <c r="C53" s="67">
        <v>53.96</v>
      </c>
      <c r="D53" s="67">
        <v>56.19</v>
      </c>
      <c r="E53" s="67">
        <v>53.83</v>
      </c>
      <c r="F53" s="67">
        <v>58.8</v>
      </c>
      <c r="G53" s="67">
        <v>43.83</v>
      </c>
    </row>
    <row r="54" spans="1:7" s="12" customFormat="1" ht="19.5" customHeight="1">
      <c r="A54" s="48" t="s">
        <v>430</v>
      </c>
      <c r="B54" s="48"/>
      <c r="C54" s="48"/>
      <c r="D54" s="48"/>
      <c r="E54" s="48"/>
      <c r="F54" s="48"/>
      <c r="G54" s="48"/>
    </row>
    <row r="55" spans="1:7" ht="19.5" customHeight="1">
      <c r="A55" s="18"/>
      <c r="B55" s="18"/>
      <c r="C55" s="18"/>
      <c r="D55" s="18"/>
      <c r="E55" s="18"/>
      <c r="F55" s="18"/>
      <c r="G55" s="18"/>
    </row>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row r="179" ht="32.25" customHeight="1"/>
    <row r="180" ht="32.25" customHeight="1"/>
    <row r="181" ht="32.25" customHeight="1"/>
    <row r="182" ht="32.25" customHeight="1"/>
    <row r="183" ht="32.25" customHeight="1"/>
    <row r="184" ht="32.25" customHeight="1"/>
    <row r="185" ht="32.25" customHeight="1"/>
    <row r="186" ht="32.25" customHeight="1"/>
    <row r="187" ht="32.25" customHeight="1"/>
    <row r="188" ht="32.25" customHeight="1"/>
    <row r="189" ht="32.25" customHeight="1"/>
    <row r="190" ht="32.25" customHeight="1"/>
    <row r="191" ht="32.25" customHeight="1"/>
    <row r="192" ht="32.25" customHeight="1"/>
    <row r="193" ht="32.25" customHeight="1"/>
    <row r="194" ht="32.25" customHeight="1"/>
    <row r="195" ht="32.25" customHeight="1"/>
    <row r="196" ht="32.25" customHeight="1"/>
    <row r="197" ht="32.25" customHeight="1"/>
    <row r="198" ht="32.25" customHeight="1"/>
    <row r="199" ht="32.25" customHeight="1"/>
    <row r="200" ht="32.25" customHeight="1"/>
    <row r="201" ht="32.25" customHeight="1"/>
    <row r="202" ht="32.25" customHeight="1"/>
    <row r="203" ht="32.25" customHeight="1"/>
    <row r="204" ht="32.25" customHeight="1"/>
    <row r="205" ht="32.25" customHeight="1"/>
  </sheetData>
  <mergeCells count="12">
    <mergeCell ref="A28:G28"/>
    <mergeCell ref="A30:A31"/>
    <mergeCell ref="B30:B31"/>
    <mergeCell ref="C30:F30"/>
    <mergeCell ref="G30:G31"/>
    <mergeCell ref="A29:F29"/>
    <mergeCell ref="A1:G1"/>
    <mergeCell ref="A3:A4"/>
    <mergeCell ref="B3:B4"/>
    <mergeCell ref="C3:F3"/>
    <mergeCell ref="G3:G4"/>
    <mergeCell ref="A2:F2"/>
  </mergeCells>
  <printOptions/>
  <pageMargins left="0.6299212598425197" right="0" top="0.5905511811023623" bottom="0.7874015748031497" header="0" footer="0"/>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E60"/>
  <sheetViews>
    <sheetView workbookViewId="0" topLeftCell="A1">
      <selection activeCell="C6" sqref="C6"/>
    </sheetView>
  </sheetViews>
  <sheetFormatPr defaultColWidth="9.00390625" defaultRowHeight="74.25" customHeight="1"/>
  <cols>
    <col min="1" max="1" width="12.625" style="50" customWidth="1"/>
    <col min="2" max="4" width="22.625" style="1" customWidth="1"/>
    <col min="5" max="16384" width="8.25390625" style="1" customWidth="1"/>
  </cols>
  <sheetData>
    <row r="1" spans="1:4" ht="33" customHeight="1">
      <c r="A1" s="641" t="s">
        <v>431</v>
      </c>
      <c r="B1" s="641"/>
      <c r="C1" s="641"/>
      <c r="D1" s="641"/>
    </row>
    <row r="2" spans="1:4" s="5" customFormat="1" ht="33" customHeight="1">
      <c r="A2" s="633" t="s">
        <v>80</v>
      </c>
      <c r="B2" s="633"/>
      <c r="C2" s="633"/>
      <c r="D2" s="633"/>
    </row>
    <row r="3" spans="1:5" s="5" customFormat="1" ht="25.5" customHeight="1">
      <c r="A3" s="627" t="s">
        <v>314</v>
      </c>
      <c r="B3" s="626" t="s">
        <v>315</v>
      </c>
      <c r="C3" s="628" t="s">
        <v>358</v>
      </c>
      <c r="D3" s="610"/>
      <c r="E3" s="33"/>
    </row>
    <row r="4" spans="1:5" s="5" customFormat="1" ht="25.5" customHeight="1">
      <c r="A4" s="627"/>
      <c r="B4" s="626"/>
      <c r="C4" s="7" t="s">
        <v>360</v>
      </c>
      <c r="D4" s="52" t="s">
        <v>432</v>
      </c>
      <c r="E4" s="33"/>
    </row>
    <row r="5" spans="1:4" s="12" customFormat="1" ht="25.5" customHeight="1">
      <c r="A5" s="68" t="s">
        <v>379</v>
      </c>
      <c r="B5" s="60">
        <f aca="true" t="shared" si="0" ref="B5:B29">SUM(C5:D5)</f>
        <v>7597</v>
      </c>
      <c r="C5" s="60">
        <f>SUM(C6:C29)+SUM(C34:C54)</f>
        <v>4138</v>
      </c>
      <c r="D5" s="60">
        <f>SUM(D6:D29)+SUM(D34:D54)</f>
        <v>3459</v>
      </c>
    </row>
    <row r="6" spans="1:4" s="12" customFormat="1" ht="25.5" customHeight="1">
      <c r="A6" s="69" t="s">
        <v>380</v>
      </c>
      <c r="B6" s="60">
        <f t="shared" si="0"/>
        <v>348</v>
      </c>
      <c r="C6" s="60">
        <v>348</v>
      </c>
      <c r="D6" s="60"/>
    </row>
    <row r="7" spans="1:4" s="12" customFormat="1" ht="25.5" customHeight="1">
      <c r="A7" s="69" t="s">
        <v>611</v>
      </c>
      <c r="B7" s="60">
        <f t="shared" si="0"/>
        <v>549</v>
      </c>
      <c r="C7" s="60">
        <v>549</v>
      </c>
      <c r="D7" s="60"/>
    </row>
    <row r="8" spans="1:4" s="12" customFormat="1" ht="25.5" customHeight="1">
      <c r="A8" s="69" t="s">
        <v>612</v>
      </c>
      <c r="B8" s="60">
        <f t="shared" si="0"/>
        <v>795</v>
      </c>
      <c r="C8" s="60">
        <v>795</v>
      </c>
      <c r="D8" s="60"/>
    </row>
    <row r="9" spans="1:4" s="12" customFormat="1" ht="25.5" customHeight="1">
      <c r="A9" s="69" t="s">
        <v>613</v>
      </c>
      <c r="B9" s="60">
        <f t="shared" si="0"/>
        <v>517</v>
      </c>
      <c r="C9" s="60">
        <v>517</v>
      </c>
      <c r="D9" s="60"/>
    </row>
    <row r="10" spans="1:4" s="12" customFormat="1" ht="25.5" customHeight="1">
      <c r="A10" s="69" t="s">
        <v>381</v>
      </c>
      <c r="B10" s="60">
        <f t="shared" si="0"/>
        <v>463</v>
      </c>
      <c r="C10" s="60">
        <v>463</v>
      </c>
      <c r="D10" s="60"/>
    </row>
    <row r="11" spans="1:4" s="12" customFormat="1" ht="25.5" customHeight="1">
      <c r="A11" s="69" t="s">
        <v>382</v>
      </c>
      <c r="B11" s="60">
        <f t="shared" si="0"/>
        <v>409</v>
      </c>
      <c r="C11" s="60">
        <v>409</v>
      </c>
      <c r="D11" s="60"/>
    </row>
    <row r="12" spans="1:4" s="12" customFormat="1" ht="25.5" customHeight="1">
      <c r="A12" s="69" t="s">
        <v>383</v>
      </c>
      <c r="B12" s="60">
        <f t="shared" si="0"/>
        <v>261</v>
      </c>
      <c r="C12" s="60">
        <v>261</v>
      </c>
      <c r="D12" s="60"/>
    </row>
    <row r="13" spans="1:4" ht="25.5" customHeight="1">
      <c r="A13" s="69" t="s">
        <v>384</v>
      </c>
      <c r="B13" s="60">
        <f t="shared" si="0"/>
        <v>177</v>
      </c>
      <c r="C13" s="60">
        <v>177</v>
      </c>
      <c r="D13" s="60"/>
    </row>
    <row r="14" spans="1:4" ht="25.5" customHeight="1">
      <c r="A14" s="69" t="s">
        <v>385</v>
      </c>
      <c r="B14" s="60">
        <f t="shared" si="0"/>
        <v>133</v>
      </c>
      <c r="C14" s="60">
        <v>133</v>
      </c>
      <c r="D14" s="60"/>
    </row>
    <row r="15" spans="1:4" ht="25.5" customHeight="1">
      <c r="A15" s="69" t="s">
        <v>386</v>
      </c>
      <c r="B15" s="60">
        <f t="shared" si="0"/>
        <v>88</v>
      </c>
      <c r="C15" s="60">
        <v>88</v>
      </c>
      <c r="D15" s="60"/>
    </row>
    <row r="16" spans="1:4" ht="25.5" customHeight="1">
      <c r="A16" s="69" t="s">
        <v>614</v>
      </c>
      <c r="B16" s="60">
        <f t="shared" si="0"/>
        <v>88</v>
      </c>
      <c r="C16" s="60">
        <v>88</v>
      </c>
      <c r="D16" s="60"/>
    </row>
    <row r="17" spans="1:4" ht="25.5" customHeight="1">
      <c r="A17" s="69" t="s">
        <v>615</v>
      </c>
      <c r="B17" s="60">
        <f t="shared" si="0"/>
        <v>82</v>
      </c>
      <c r="C17" s="60">
        <v>82</v>
      </c>
      <c r="D17" s="60"/>
    </row>
    <row r="18" spans="1:4" ht="25.5" customHeight="1">
      <c r="A18" s="69" t="s">
        <v>616</v>
      </c>
      <c r="B18" s="60">
        <f t="shared" si="0"/>
        <v>58</v>
      </c>
      <c r="C18" s="60">
        <v>58</v>
      </c>
      <c r="D18" s="60"/>
    </row>
    <row r="19" spans="1:4" ht="25.5" customHeight="1">
      <c r="A19" s="69" t="s">
        <v>617</v>
      </c>
      <c r="B19" s="60">
        <f t="shared" si="0"/>
        <v>44</v>
      </c>
      <c r="C19" s="60">
        <v>44</v>
      </c>
      <c r="D19" s="60"/>
    </row>
    <row r="20" spans="1:4" ht="25.5" customHeight="1">
      <c r="A20" s="69" t="s">
        <v>618</v>
      </c>
      <c r="B20" s="60">
        <f t="shared" si="0"/>
        <v>181</v>
      </c>
      <c r="C20" s="60">
        <v>36</v>
      </c>
      <c r="D20" s="60">
        <v>145</v>
      </c>
    </row>
    <row r="21" spans="1:4" ht="25.5" customHeight="1">
      <c r="A21" s="69" t="s">
        <v>619</v>
      </c>
      <c r="B21" s="60">
        <f t="shared" si="0"/>
        <v>198</v>
      </c>
      <c r="C21" s="60">
        <v>30</v>
      </c>
      <c r="D21" s="60">
        <v>168</v>
      </c>
    </row>
    <row r="22" spans="1:4" ht="25.5" customHeight="1">
      <c r="A22" s="69" t="s">
        <v>620</v>
      </c>
      <c r="B22" s="60">
        <f t="shared" si="0"/>
        <v>199</v>
      </c>
      <c r="C22" s="60">
        <v>24</v>
      </c>
      <c r="D22" s="60">
        <v>175</v>
      </c>
    </row>
    <row r="23" spans="1:4" ht="25.5" customHeight="1">
      <c r="A23" s="69" t="s">
        <v>621</v>
      </c>
      <c r="B23" s="60">
        <f t="shared" si="0"/>
        <v>207</v>
      </c>
      <c r="C23" s="60">
        <v>10</v>
      </c>
      <c r="D23" s="60">
        <v>197</v>
      </c>
    </row>
    <row r="24" spans="1:4" ht="25.5" customHeight="1">
      <c r="A24" s="69" t="s">
        <v>622</v>
      </c>
      <c r="B24" s="60">
        <f t="shared" si="0"/>
        <v>386</v>
      </c>
      <c r="C24" s="60">
        <v>5</v>
      </c>
      <c r="D24" s="60">
        <v>381</v>
      </c>
    </row>
    <row r="25" spans="1:4" ht="25.5" customHeight="1">
      <c r="A25" s="69" t="s">
        <v>623</v>
      </c>
      <c r="B25" s="60">
        <f t="shared" si="0"/>
        <v>347</v>
      </c>
      <c r="C25" s="60">
        <v>1</v>
      </c>
      <c r="D25" s="60">
        <v>346</v>
      </c>
    </row>
    <row r="26" spans="1:4" ht="25.5" customHeight="1">
      <c r="A26" s="69" t="s">
        <v>433</v>
      </c>
      <c r="B26" s="60">
        <f t="shared" si="0"/>
        <v>308</v>
      </c>
      <c r="C26" s="60">
        <v>2</v>
      </c>
      <c r="D26" s="60">
        <v>306</v>
      </c>
    </row>
    <row r="27" spans="1:4" s="12" customFormat="1" ht="25.5" customHeight="1">
      <c r="A27" s="69" t="s">
        <v>638</v>
      </c>
      <c r="B27" s="60">
        <f t="shared" si="0"/>
        <v>207</v>
      </c>
      <c r="C27" s="60">
        <v>5</v>
      </c>
      <c r="D27" s="60">
        <v>202</v>
      </c>
    </row>
    <row r="28" spans="1:4" s="12" customFormat="1" ht="25.5" customHeight="1">
      <c r="A28" s="69" t="s">
        <v>639</v>
      </c>
      <c r="B28" s="60">
        <f t="shared" si="0"/>
        <v>201</v>
      </c>
      <c r="C28" s="60">
        <v>1</v>
      </c>
      <c r="D28" s="60">
        <v>200</v>
      </c>
    </row>
    <row r="29" spans="1:4" s="12" customFormat="1" ht="25.5" customHeight="1">
      <c r="A29" s="70" t="s">
        <v>387</v>
      </c>
      <c r="B29" s="72">
        <f t="shared" si="0"/>
        <v>160</v>
      </c>
      <c r="C29" s="62">
        <v>1</v>
      </c>
      <c r="D29" s="62">
        <v>159</v>
      </c>
    </row>
    <row r="30" spans="1:4" ht="33" customHeight="1">
      <c r="A30" s="641" t="s">
        <v>434</v>
      </c>
      <c r="B30" s="641"/>
      <c r="C30" s="641"/>
      <c r="D30" s="641"/>
    </row>
    <row r="31" spans="1:4" s="5" customFormat="1" ht="33" customHeight="1">
      <c r="A31" s="633" t="s">
        <v>79</v>
      </c>
      <c r="B31" s="633"/>
      <c r="C31" s="633"/>
      <c r="D31" s="633"/>
    </row>
    <row r="32" spans="1:5" s="5" customFormat="1" ht="25.5" customHeight="1">
      <c r="A32" s="627" t="s">
        <v>314</v>
      </c>
      <c r="B32" s="626" t="s">
        <v>315</v>
      </c>
      <c r="C32" s="628" t="s">
        <v>358</v>
      </c>
      <c r="D32" s="610"/>
      <c r="E32" s="33"/>
    </row>
    <row r="33" spans="1:5" s="5" customFormat="1" ht="25.5" customHeight="1">
      <c r="A33" s="627"/>
      <c r="B33" s="626"/>
      <c r="C33" s="7" t="s">
        <v>360</v>
      </c>
      <c r="D33" s="52" t="s">
        <v>432</v>
      </c>
      <c r="E33" s="33"/>
    </row>
    <row r="34" spans="1:4" s="12" customFormat="1" ht="25.5" customHeight="1">
      <c r="A34" s="69" t="s">
        <v>390</v>
      </c>
      <c r="B34" s="60">
        <f aca="true" t="shared" si="1" ref="B34:B54">SUM(C34:D34)</f>
        <v>162</v>
      </c>
      <c r="C34" s="60"/>
      <c r="D34" s="60">
        <v>162</v>
      </c>
    </row>
    <row r="35" spans="1:4" s="12" customFormat="1" ht="25.5" customHeight="1">
      <c r="A35" s="69" t="s">
        <v>391</v>
      </c>
      <c r="B35" s="60">
        <f t="shared" si="1"/>
        <v>110</v>
      </c>
      <c r="C35" s="60"/>
      <c r="D35" s="60">
        <v>110</v>
      </c>
    </row>
    <row r="36" spans="1:4" s="12" customFormat="1" ht="25.5" customHeight="1">
      <c r="A36" s="69" t="s">
        <v>392</v>
      </c>
      <c r="B36" s="60">
        <f t="shared" si="1"/>
        <v>118</v>
      </c>
      <c r="C36" s="60"/>
      <c r="D36" s="60">
        <v>118</v>
      </c>
    </row>
    <row r="37" spans="1:4" ht="25.5" customHeight="1">
      <c r="A37" s="69" t="s">
        <v>393</v>
      </c>
      <c r="B37" s="60">
        <f t="shared" si="1"/>
        <v>140</v>
      </c>
      <c r="C37" s="60">
        <v>1</v>
      </c>
      <c r="D37" s="60">
        <v>139</v>
      </c>
    </row>
    <row r="38" spans="1:4" ht="25.5" customHeight="1">
      <c r="A38" s="69" t="s">
        <v>394</v>
      </c>
      <c r="B38" s="60">
        <f t="shared" si="1"/>
        <v>186</v>
      </c>
      <c r="C38" s="60">
        <v>5</v>
      </c>
      <c r="D38" s="60">
        <v>181</v>
      </c>
    </row>
    <row r="39" spans="1:4" ht="25.5" customHeight="1">
      <c r="A39" s="69" t="s">
        <v>395</v>
      </c>
      <c r="B39" s="60">
        <f t="shared" si="1"/>
        <v>89</v>
      </c>
      <c r="C39" s="60"/>
      <c r="D39" s="60">
        <v>89</v>
      </c>
    </row>
    <row r="40" spans="1:4" ht="25.5" customHeight="1">
      <c r="A40" s="69" t="s">
        <v>396</v>
      </c>
      <c r="B40" s="60">
        <f t="shared" si="1"/>
        <v>64</v>
      </c>
      <c r="C40" s="60"/>
      <c r="D40" s="60">
        <v>64</v>
      </c>
    </row>
    <row r="41" spans="1:4" ht="25.5" customHeight="1">
      <c r="A41" s="69" t="s">
        <v>397</v>
      </c>
      <c r="B41" s="60">
        <f t="shared" si="1"/>
        <v>46</v>
      </c>
      <c r="C41" s="60"/>
      <c r="D41" s="60">
        <v>46</v>
      </c>
    </row>
    <row r="42" spans="1:4" ht="25.5" customHeight="1">
      <c r="A42" s="69" t="s">
        <v>398</v>
      </c>
      <c r="B42" s="60">
        <f t="shared" si="1"/>
        <v>60</v>
      </c>
      <c r="C42" s="60"/>
      <c r="D42" s="60">
        <v>60</v>
      </c>
    </row>
    <row r="43" spans="1:4" ht="25.5" customHeight="1">
      <c r="A43" s="69" t="s">
        <v>399</v>
      </c>
      <c r="B43" s="60">
        <f t="shared" si="1"/>
        <v>63</v>
      </c>
      <c r="C43" s="60"/>
      <c r="D43" s="60">
        <v>63</v>
      </c>
    </row>
    <row r="44" spans="1:4" ht="25.5" customHeight="1">
      <c r="A44" s="69" t="s">
        <v>400</v>
      </c>
      <c r="B44" s="60">
        <f t="shared" si="1"/>
        <v>44</v>
      </c>
      <c r="C44" s="60"/>
      <c r="D44" s="60">
        <v>44</v>
      </c>
    </row>
    <row r="45" spans="1:4" ht="25.5" customHeight="1">
      <c r="A45" s="69" t="s">
        <v>401</v>
      </c>
      <c r="B45" s="60">
        <f t="shared" si="1"/>
        <v>41</v>
      </c>
      <c r="C45" s="60"/>
      <c r="D45" s="60">
        <v>41</v>
      </c>
    </row>
    <row r="46" spans="1:4" ht="25.5" customHeight="1">
      <c r="A46" s="69" t="s">
        <v>402</v>
      </c>
      <c r="B46" s="60">
        <f t="shared" si="1"/>
        <v>61</v>
      </c>
      <c r="C46" s="60">
        <v>5</v>
      </c>
      <c r="D46" s="60">
        <v>56</v>
      </c>
    </row>
    <row r="47" spans="1:4" ht="25.5" customHeight="1">
      <c r="A47" s="69" t="s">
        <v>403</v>
      </c>
      <c r="B47" s="60">
        <f t="shared" si="1"/>
        <v>1</v>
      </c>
      <c r="C47" s="60"/>
      <c r="D47" s="60">
        <v>1</v>
      </c>
    </row>
    <row r="48" spans="1:4" ht="25.5" customHeight="1">
      <c r="A48" s="69" t="s">
        <v>404</v>
      </c>
      <c r="B48" s="60">
        <f t="shared" si="1"/>
        <v>3</v>
      </c>
      <c r="C48" s="60"/>
      <c r="D48" s="60">
        <v>3</v>
      </c>
    </row>
    <row r="49" spans="1:4" ht="25.5" customHeight="1">
      <c r="A49" s="69" t="s">
        <v>405</v>
      </c>
      <c r="B49" s="60">
        <f t="shared" si="1"/>
        <v>0</v>
      </c>
      <c r="C49" s="60"/>
      <c r="D49" s="60"/>
    </row>
    <row r="50" spans="1:4" ht="25.5" customHeight="1">
      <c r="A50" s="69" t="s">
        <v>406</v>
      </c>
      <c r="B50" s="60">
        <f t="shared" si="1"/>
        <v>0</v>
      </c>
      <c r="C50" s="60"/>
      <c r="D50" s="60"/>
    </row>
    <row r="51" spans="1:4" ht="25.5" customHeight="1">
      <c r="A51" s="69" t="s">
        <v>407</v>
      </c>
      <c r="B51" s="60">
        <f t="shared" si="1"/>
        <v>0</v>
      </c>
      <c r="C51" s="60"/>
      <c r="D51" s="60"/>
    </row>
    <row r="52" spans="1:4" ht="25.5" customHeight="1">
      <c r="A52" s="69" t="s">
        <v>408</v>
      </c>
      <c r="B52" s="60">
        <f t="shared" si="1"/>
        <v>3</v>
      </c>
      <c r="C52" s="60"/>
      <c r="D52" s="60">
        <v>3</v>
      </c>
    </row>
    <row r="53" spans="1:4" ht="25.5" customHeight="1">
      <c r="A53" s="69" t="s">
        <v>409</v>
      </c>
      <c r="B53" s="60">
        <f t="shared" si="1"/>
        <v>0</v>
      </c>
      <c r="C53" s="60"/>
      <c r="D53" s="60"/>
    </row>
    <row r="54" spans="1:4" ht="25.5" customHeight="1">
      <c r="A54" s="69" t="s">
        <v>410</v>
      </c>
      <c r="B54" s="60">
        <f t="shared" si="1"/>
        <v>0</v>
      </c>
      <c r="C54" s="60"/>
      <c r="D54" s="60"/>
    </row>
    <row r="55" spans="1:4" ht="25.5" customHeight="1">
      <c r="A55" s="6" t="s">
        <v>411</v>
      </c>
      <c r="B55" s="74">
        <v>34.32</v>
      </c>
      <c r="C55" s="71">
        <v>26.21</v>
      </c>
      <c r="D55" s="71">
        <v>44.04</v>
      </c>
    </row>
    <row r="56" spans="1:4" s="12" customFormat="1" ht="18" customHeight="1">
      <c r="A56" s="48" t="s">
        <v>435</v>
      </c>
      <c r="B56" s="48"/>
      <c r="C56" s="48"/>
      <c r="D56" s="48"/>
    </row>
    <row r="57" spans="1:4" ht="18" customHeight="1">
      <c r="A57" s="18" t="s">
        <v>436</v>
      </c>
      <c r="B57" s="18"/>
      <c r="C57" s="18"/>
      <c r="D57" s="18"/>
    </row>
    <row r="58" spans="1:4" ht="18" customHeight="1">
      <c r="A58" s="18" t="s">
        <v>437</v>
      </c>
      <c r="B58" s="18"/>
      <c r="C58" s="18"/>
      <c r="D58" s="18"/>
    </row>
    <row r="59" spans="1:4" ht="18" customHeight="1">
      <c r="A59" s="18" t="s">
        <v>823</v>
      </c>
      <c r="B59" s="18"/>
      <c r="C59" s="18"/>
      <c r="D59" s="18"/>
    </row>
    <row r="60" spans="1:4" ht="18" customHeight="1">
      <c r="A60" s="18" t="s">
        <v>438</v>
      </c>
      <c r="B60" s="18"/>
      <c r="C60" s="18"/>
      <c r="D60" s="18"/>
    </row>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row r="179" ht="32.25" customHeight="1"/>
    <row r="180" ht="32.25" customHeight="1"/>
    <row r="181" ht="32.25" customHeight="1"/>
    <row r="182" ht="32.25" customHeight="1"/>
    <row r="183" ht="32.25" customHeight="1"/>
    <row r="184" ht="32.25" customHeight="1"/>
    <row r="185" ht="32.25" customHeight="1"/>
    <row r="186" ht="32.25" customHeight="1"/>
    <row r="187" ht="32.25" customHeight="1"/>
    <row r="188" ht="32.25" customHeight="1"/>
    <row r="189" ht="32.25" customHeight="1"/>
    <row r="190" ht="32.25" customHeight="1"/>
    <row r="191" ht="32.25" customHeight="1"/>
    <row r="192" ht="32.25" customHeight="1"/>
    <row r="193" ht="32.25" customHeight="1"/>
    <row r="194" ht="32.25" customHeight="1"/>
    <row r="195" ht="32.25" customHeight="1"/>
    <row r="196" ht="32.25" customHeight="1"/>
    <row r="197" ht="32.25" customHeight="1"/>
    <row r="198" ht="32.25" customHeight="1"/>
    <row r="199" ht="32.25" customHeight="1"/>
    <row r="200" ht="32.25" customHeight="1"/>
    <row r="201" ht="32.25" customHeight="1"/>
    <row r="202" ht="32.25" customHeight="1"/>
    <row r="203" ht="32.25" customHeight="1"/>
    <row r="204" ht="32.25" customHeight="1"/>
    <row r="205" ht="32.25" customHeight="1"/>
    <row r="206" ht="32.25" customHeight="1"/>
    <row r="207" ht="32.25" customHeight="1"/>
    <row r="208" ht="32.25" customHeight="1"/>
    <row r="209" ht="32.25" customHeight="1"/>
    <row r="210" ht="32.25" customHeight="1"/>
  </sheetData>
  <mergeCells count="10">
    <mergeCell ref="A30:D30"/>
    <mergeCell ref="A31:D31"/>
    <mergeCell ref="A32:A33"/>
    <mergeCell ref="B32:B33"/>
    <mergeCell ref="C32:D32"/>
    <mergeCell ref="A1:D1"/>
    <mergeCell ref="A2:D2"/>
    <mergeCell ref="A3:A4"/>
    <mergeCell ref="B3:B4"/>
    <mergeCell ref="C3:D3"/>
  </mergeCells>
  <printOptions/>
  <pageMargins left="0.6299212598425197" right="0" top="0.5905511811023623" bottom="0.7874015748031497" header="0" footer="0"/>
  <pageSetup horizontalDpi="600" verticalDpi="600" orientation="portrait" paperSize="9" r:id="rId1"/>
  <rowBreaks count="1" manualBreakCount="1">
    <brk id="29" max="3" man="1"/>
  </rowBreaks>
</worksheet>
</file>

<file path=xl/worksheets/sheet18.xml><?xml version="1.0" encoding="utf-8"?>
<worksheet xmlns="http://schemas.openxmlformats.org/spreadsheetml/2006/main" xmlns:r="http://schemas.openxmlformats.org/officeDocument/2006/relationships">
  <dimension ref="A1:I16"/>
  <sheetViews>
    <sheetView workbookViewId="0" topLeftCell="A1">
      <selection activeCell="G15" sqref="G15"/>
    </sheetView>
  </sheetViews>
  <sheetFormatPr defaultColWidth="9.00390625" defaultRowHeight="16.5"/>
  <cols>
    <col min="1" max="1" width="8.125" style="50" customWidth="1"/>
    <col min="2" max="3" width="8.875" style="1" customWidth="1"/>
    <col min="4" max="4" width="9.625" style="1" customWidth="1"/>
    <col min="5" max="5" width="12.25390625" style="1" customWidth="1"/>
    <col min="6" max="6" width="8.875" style="1" customWidth="1"/>
    <col min="7" max="7" width="9.125" style="1" customWidth="1"/>
    <col min="8" max="8" width="12.50390625" style="1" customWidth="1"/>
    <col min="9" max="9" width="8.375" style="37" customWidth="1"/>
    <col min="10" max="16384" width="9.00390625" style="37" customWidth="1"/>
  </cols>
  <sheetData>
    <row r="1" spans="1:9" ht="33" customHeight="1">
      <c r="A1" s="641" t="s">
        <v>439</v>
      </c>
      <c r="B1" s="641"/>
      <c r="C1" s="641"/>
      <c r="D1" s="641"/>
      <c r="E1" s="641"/>
      <c r="F1" s="641"/>
      <c r="G1" s="641"/>
      <c r="H1" s="641"/>
      <c r="I1" s="641"/>
    </row>
    <row r="2" spans="1:9" ht="33" customHeight="1">
      <c r="A2" s="633" t="s">
        <v>81</v>
      </c>
      <c r="B2" s="633"/>
      <c r="C2" s="633"/>
      <c r="D2" s="633"/>
      <c r="E2" s="633"/>
      <c r="F2" s="574"/>
      <c r="G2" s="574"/>
      <c r="H2" s="575" t="s">
        <v>313</v>
      </c>
      <c r="I2" s="575"/>
    </row>
    <row r="3" spans="1:9" ht="34.5" customHeight="1">
      <c r="A3" s="615" t="s">
        <v>314</v>
      </c>
      <c r="B3" s="572" t="s">
        <v>315</v>
      </c>
      <c r="C3" s="571" t="s">
        <v>328</v>
      </c>
      <c r="D3" s="619"/>
      <c r="E3" s="619"/>
      <c r="F3" s="571" t="s">
        <v>329</v>
      </c>
      <c r="G3" s="619"/>
      <c r="H3" s="576"/>
      <c r="I3" s="566" t="s">
        <v>330</v>
      </c>
    </row>
    <row r="4" spans="1:9" ht="45" customHeight="1">
      <c r="A4" s="570"/>
      <c r="B4" s="573"/>
      <c r="C4" s="75" t="s">
        <v>318</v>
      </c>
      <c r="D4" s="75" t="s">
        <v>331</v>
      </c>
      <c r="E4" s="41" t="s">
        <v>440</v>
      </c>
      <c r="F4" s="40" t="s">
        <v>318</v>
      </c>
      <c r="G4" s="40" t="s">
        <v>331</v>
      </c>
      <c r="H4" s="41" t="s">
        <v>440</v>
      </c>
      <c r="I4" s="622"/>
    </row>
    <row r="5" spans="1:9" ht="54.75" customHeight="1">
      <c r="A5" s="76" t="s">
        <v>315</v>
      </c>
      <c r="B5" s="13">
        <f>C5+F5+I5</f>
        <v>415</v>
      </c>
      <c r="C5" s="13">
        <f>D5+E5</f>
        <v>330</v>
      </c>
      <c r="D5" s="13">
        <f>SUM(D6:D15)</f>
        <v>84</v>
      </c>
      <c r="E5" s="13">
        <f>SUM(E6:E15)</f>
        <v>246</v>
      </c>
      <c r="F5" s="13">
        <f>G5+H5</f>
        <v>80</v>
      </c>
      <c r="G5" s="13">
        <f>SUM(G6:G15)</f>
        <v>1</v>
      </c>
      <c r="H5" s="13">
        <f>SUM(H6:H15)</f>
        <v>79</v>
      </c>
      <c r="I5" s="13">
        <f>SUM(I6:I15)</f>
        <v>5</v>
      </c>
    </row>
    <row r="6" spans="1:9" ht="54.75" customHeight="1">
      <c r="A6" s="42" t="s">
        <v>441</v>
      </c>
      <c r="B6" s="13">
        <f aca="true" t="shared" si="0" ref="B6:B15">C6+F6+I6</f>
        <v>33</v>
      </c>
      <c r="C6" s="13">
        <f aca="true" t="shared" si="1" ref="C6:C15">D6+E6</f>
        <v>17</v>
      </c>
      <c r="D6" s="13">
        <v>2</v>
      </c>
      <c r="E6" s="13">
        <v>15</v>
      </c>
      <c r="F6" s="13">
        <f aca="true" t="shared" si="2" ref="F6:F15">G6+H6</f>
        <v>15</v>
      </c>
      <c r="G6" s="13"/>
      <c r="H6" s="13">
        <v>15</v>
      </c>
      <c r="I6" s="293">
        <v>1</v>
      </c>
    </row>
    <row r="7" spans="1:9" ht="54.75" customHeight="1">
      <c r="A7" s="42" t="s">
        <v>442</v>
      </c>
      <c r="B7" s="13">
        <f t="shared" si="0"/>
        <v>15</v>
      </c>
      <c r="C7" s="13">
        <f t="shared" si="1"/>
        <v>12</v>
      </c>
      <c r="D7" s="13">
        <v>5</v>
      </c>
      <c r="E7" s="13">
        <v>7</v>
      </c>
      <c r="F7" s="13">
        <f t="shared" si="2"/>
        <v>2</v>
      </c>
      <c r="G7" s="13"/>
      <c r="H7" s="13">
        <v>2</v>
      </c>
      <c r="I7" s="293">
        <v>1</v>
      </c>
    </row>
    <row r="8" spans="1:9" ht="54.75" customHeight="1">
      <c r="A8" s="42" t="s">
        <v>443</v>
      </c>
      <c r="B8" s="13">
        <f t="shared" si="0"/>
        <v>24</v>
      </c>
      <c r="C8" s="13">
        <f t="shared" si="1"/>
        <v>15</v>
      </c>
      <c r="D8" s="13">
        <v>10</v>
      </c>
      <c r="E8" s="13">
        <v>5</v>
      </c>
      <c r="F8" s="13">
        <f t="shared" si="2"/>
        <v>7</v>
      </c>
      <c r="G8" s="13"/>
      <c r="H8" s="13">
        <v>7</v>
      </c>
      <c r="I8" s="293">
        <v>2</v>
      </c>
    </row>
    <row r="9" spans="1:9" ht="54.75" customHeight="1">
      <c r="A9" s="42" t="s">
        <v>444</v>
      </c>
      <c r="B9" s="13">
        <f t="shared" si="0"/>
        <v>59</v>
      </c>
      <c r="C9" s="13">
        <f t="shared" si="1"/>
        <v>42</v>
      </c>
      <c r="D9" s="13">
        <v>22</v>
      </c>
      <c r="E9" s="13">
        <v>20</v>
      </c>
      <c r="F9" s="13">
        <f t="shared" si="2"/>
        <v>16</v>
      </c>
      <c r="G9" s="13"/>
      <c r="H9" s="13">
        <v>16</v>
      </c>
      <c r="I9" s="293">
        <v>1</v>
      </c>
    </row>
    <row r="10" spans="1:9" ht="54.75" customHeight="1">
      <c r="A10" s="42" t="s">
        <v>445</v>
      </c>
      <c r="B10" s="13">
        <f t="shared" si="0"/>
        <v>60</v>
      </c>
      <c r="C10" s="13">
        <f t="shared" si="1"/>
        <v>51</v>
      </c>
      <c r="D10" s="13">
        <v>14</v>
      </c>
      <c r="E10" s="13">
        <v>37</v>
      </c>
      <c r="F10" s="13">
        <f t="shared" si="2"/>
        <v>9</v>
      </c>
      <c r="G10" s="13"/>
      <c r="H10" s="13">
        <v>9</v>
      </c>
      <c r="I10" s="293">
        <v>0</v>
      </c>
    </row>
    <row r="11" spans="1:9" ht="54.75" customHeight="1">
      <c r="A11" s="42" t="s">
        <v>446</v>
      </c>
      <c r="B11" s="13">
        <f t="shared" si="0"/>
        <v>97</v>
      </c>
      <c r="C11" s="13">
        <f t="shared" si="1"/>
        <v>83</v>
      </c>
      <c r="D11" s="13">
        <v>18</v>
      </c>
      <c r="E11" s="13">
        <v>65</v>
      </c>
      <c r="F11" s="13">
        <f t="shared" si="2"/>
        <v>14</v>
      </c>
      <c r="G11" s="13">
        <v>1</v>
      </c>
      <c r="H11" s="13">
        <v>13</v>
      </c>
      <c r="I11" s="293">
        <v>0</v>
      </c>
    </row>
    <row r="12" spans="1:9" ht="54.75" customHeight="1">
      <c r="A12" s="42" t="s">
        <v>447</v>
      </c>
      <c r="B12" s="13">
        <f>C12+F12+I12</f>
        <v>64</v>
      </c>
      <c r="C12" s="13">
        <f>D12+E12</f>
        <v>56</v>
      </c>
      <c r="D12" s="13">
        <v>6</v>
      </c>
      <c r="E12" s="13">
        <v>50</v>
      </c>
      <c r="F12" s="13">
        <f>G12+H12</f>
        <v>8</v>
      </c>
      <c r="G12" s="13"/>
      <c r="H12" s="13">
        <v>8</v>
      </c>
      <c r="I12" s="293">
        <v>0</v>
      </c>
    </row>
    <row r="13" spans="1:9" ht="54.75" customHeight="1">
      <c r="A13" s="42" t="s">
        <v>448</v>
      </c>
      <c r="B13" s="13">
        <f t="shared" si="0"/>
        <v>46</v>
      </c>
      <c r="C13" s="13">
        <f t="shared" si="1"/>
        <v>40</v>
      </c>
      <c r="D13" s="13">
        <v>6</v>
      </c>
      <c r="E13" s="13">
        <v>34</v>
      </c>
      <c r="F13" s="13">
        <f t="shared" si="2"/>
        <v>6</v>
      </c>
      <c r="G13" s="13"/>
      <c r="H13" s="13">
        <v>6</v>
      </c>
      <c r="I13" s="293">
        <v>0</v>
      </c>
    </row>
    <row r="14" spans="1:9" ht="54.75" customHeight="1">
      <c r="A14" s="42" t="s">
        <v>449</v>
      </c>
      <c r="B14" s="13">
        <f t="shared" si="0"/>
        <v>16</v>
      </c>
      <c r="C14" s="13">
        <f t="shared" si="1"/>
        <v>13</v>
      </c>
      <c r="D14" s="13">
        <v>1</v>
      </c>
      <c r="E14" s="13">
        <v>12</v>
      </c>
      <c r="F14" s="13">
        <f t="shared" si="2"/>
        <v>3</v>
      </c>
      <c r="G14" s="13"/>
      <c r="H14" s="13">
        <v>3</v>
      </c>
      <c r="I14" s="293">
        <v>0</v>
      </c>
    </row>
    <row r="15" spans="1:9" ht="54.75" customHeight="1">
      <c r="A15" s="38" t="s">
        <v>450</v>
      </c>
      <c r="B15" s="13">
        <f t="shared" si="0"/>
        <v>1</v>
      </c>
      <c r="C15" s="13">
        <f t="shared" si="1"/>
        <v>1</v>
      </c>
      <c r="D15" s="13"/>
      <c r="E15" s="13">
        <v>1</v>
      </c>
      <c r="F15" s="13">
        <f t="shared" si="2"/>
        <v>0</v>
      </c>
      <c r="G15" s="13"/>
      <c r="H15" s="13"/>
      <c r="I15" s="293">
        <v>0</v>
      </c>
    </row>
    <row r="16" spans="1:9" ht="19.5" customHeight="1">
      <c r="A16" s="56" t="s">
        <v>327</v>
      </c>
      <c r="B16" s="56"/>
      <c r="C16" s="56"/>
      <c r="D16" s="56"/>
      <c r="E16" s="56"/>
      <c r="F16" s="56"/>
      <c r="G16" s="56"/>
      <c r="H16" s="56"/>
      <c r="I16" s="302"/>
    </row>
  </sheetData>
  <mergeCells count="8">
    <mergeCell ref="A3:A4"/>
    <mergeCell ref="C3:E3"/>
    <mergeCell ref="B3:B4"/>
    <mergeCell ref="A1:I1"/>
    <mergeCell ref="A2:G2"/>
    <mergeCell ref="H2:I2"/>
    <mergeCell ref="F3:H3"/>
    <mergeCell ref="I3:I4"/>
  </mergeCells>
  <printOptions/>
  <pageMargins left="0.6299212598425197" right="0" top="0.5905511811023623" bottom="0.7874015748031497" header="0" footer="0"/>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I17"/>
  <sheetViews>
    <sheetView workbookViewId="0" topLeftCell="A1">
      <selection activeCell="D6" sqref="D6"/>
    </sheetView>
  </sheetViews>
  <sheetFormatPr defaultColWidth="9.00390625" defaultRowHeight="16.5"/>
  <cols>
    <col min="1" max="1" width="10.125" style="50" customWidth="1"/>
    <col min="2" max="3" width="10.375" style="1" customWidth="1"/>
    <col min="4" max="4" width="10.625" style="1" customWidth="1"/>
    <col min="5" max="5" width="11.875" style="1" customWidth="1"/>
    <col min="6" max="6" width="10.375" style="1" customWidth="1"/>
    <col min="7" max="7" width="10.625" style="1" customWidth="1"/>
    <col min="8" max="8" width="11.875" style="1" customWidth="1"/>
    <col min="9" max="16384" width="9.00390625" style="37" customWidth="1"/>
  </cols>
  <sheetData>
    <row r="1" spans="1:8" ht="33" customHeight="1">
      <c r="A1" s="641" t="s">
        <v>451</v>
      </c>
      <c r="B1" s="641"/>
      <c r="C1" s="641"/>
      <c r="D1" s="641"/>
      <c r="E1" s="641"/>
      <c r="F1" s="641"/>
      <c r="G1" s="641"/>
      <c r="H1" s="641"/>
    </row>
    <row r="2" spans="1:8" ht="33" customHeight="1">
      <c r="A2" s="633" t="s">
        <v>82</v>
      </c>
      <c r="B2" s="633"/>
      <c r="C2" s="633"/>
      <c r="D2" s="633"/>
      <c r="E2" s="633"/>
      <c r="F2" s="633"/>
      <c r="G2" s="633"/>
      <c r="H2" s="20" t="s">
        <v>313</v>
      </c>
    </row>
    <row r="3" spans="1:9" ht="34.5" customHeight="1">
      <c r="A3" s="612" t="s">
        <v>314</v>
      </c>
      <c r="B3" s="603" t="s">
        <v>315</v>
      </c>
      <c r="C3" s="610" t="s">
        <v>328</v>
      </c>
      <c r="D3" s="596"/>
      <c r="E3" s="596"/>
      <c r="F3" s="610" t="s">
        <v>329</v>
      </c>
      <c r="G3" s="596"/>
      <c r="H3" s="596"/>
      <c r="I3" s="39"/>
    </row>
    <row r="4" spans="1:9" ht="34.5" customHeight="1">
      <c r="A4" s="645"/>
      <c r="B4" s="646"/>
      <c r="C4" s="52" t="s">
        <v>318</v>
      </c>
      <c r="D4" s="52" t="s">
        <v>331</v>
      </c>
      <c r="E4" s="9" t="s">
        <v>452</v>
      </c>
      <c r="F4" s="52" t="s">
        <v>318</v>
      </c>
      <c r="G4" s="52" t="s">
        <v>331</v>
      </c>
      <c r="H4" s="9" t="s">
        <v>452</v>
      </c>
      <c r="I4" s="39"/>
    </row>
    <row r="5" spans="1:8" ht="55.5" customHeight="1">
      <c r="A5" s="68" t="s">
        <v>315</v>
      </c>
      <c r="B5" s="13">
        <f>C5+F5</f>
        <v>0</v>
      </c>
      <c r="C5" s="13">
        <f aca="true" t="shared" si="0" ref="C5:H5">SUM(C6:C15)</f>
        <v>0</v>
      </c>
      <c r="D5" s="13">
        <f>SUM(D6:D15)</f>
        <v>0</v>
      </c>
      <c r="E5" s="13">
        <f>SUM(E6:E15)</f>
        <v>0</v>
      </c>
      <c r="F5" s="13">
        <f>SUM(F6:F15)</f>
        <v>0</v>
      </c>
      <c r="G5" s="13">
        <f t="shared" si="0"/>
        <v>0</v>
      </c>
      <c r="H5" s="13">
        <f t="shared" si="0"/>
        <v>0</v>
      </c>
    </row>
    <row r="6" spans="1:8" ht="55.5" customHeight="1">
      <c r="A6" s="10" t="s">
        <v>441</v>
      </c>
      <c r="B6" s="13">
        <f aca="true" t="shared" si="1" ref="B6:B15">C6+F6</f>
        <v>0</v>
      </c>
      <c r="C6" s="13">
        <f>SUM(D6:E6)</f>
        <v>0</v>
      </c>
      <c r="D6" s="13">
        <v>0</v>
      </c>
      <c r="E6" s="13">
        <v>0</v>
      </c>
      <c r="F6" s="13">
        <f>SUM(G6:H6)</f>
        <v>0</v>
      </c>
      <c r="G6" s="13">
        <v>0</v>
      </c>
      <c r="H6" s="13">
        <v>0</v>
      </c>
    </row>
    <row r="7" spans="1:8" ht="55.5" customHeight="1">
      <c r="A7" s="10" t="s">
        <v>442</v>
      </c>
      <c r="B7" s="13">
        <f t="shared" si="1"/>
        <v>0</v>
      </c>
      <c r="C7" s="13">
        <f aca="true" t="shared" si="2" ref="C7:C15">SUM(D7:E7)</f>
        <v>0</v>
      </c>
      <c r="D7" s="13">
        <v>0</v>
      </c>
      <c r="E7" s="13">
        <v>0</v>
      </c>
      <c r="F7" s="13">
        <f aca="true" t="shared" si="3" ref="F7:F15">SUM(G7:H7)</f>
        <v>0</v>
      </c>
      <c r="G7" s="13">
        <v>0</v>
      </c>
      <c r="H7" s="13">
        <v>0</v>
      </c>
    </row>
    <row r="8" spans="1:8" ht="55.5" customHeight="1">
      <c r="A8" s="10" t="s">
        <v>443</v>
      </c>
      <c r="B8" s="13">
        <f t="shared" si="1"/>
        <v>0</v>
      </c>
      <c r="C8" s="13">
        <f t="shared" si="2"/>
        <v>0</v>
      </c>
      <c r="D8" s="13">
        <v>0</v>
      </c>
      <c r="E8" s="13">
        <v>0</v>
      </c>
      <c r="F8" s="13">
        <f t="shared" si="3"/>
        <v>0</v>
      </c>
      <c r="G8" s="13">
        <v>0</v>
      </c>
      <c r="H8" s="13">
        <v>0</v>
      </c>
    </row>
    <row r="9" spans="1:8" ht="55.5" customHeight="1">
      <c r="A9" s="10" t="s">
        <v>444</v>
      </c>
      <c r="B9" s="13">
        <f t="shared" si="1"/>
        <v>0</v>
      </c>
      <c r="C9" s="13">
        <f t="shared" si="2"/>
        <v>0</v>
      </c>
      <c r="D9" s="13">
        <v>0</v>
      </c>
      <c r="E9" s="13">
        <v>0</v>
      </c>
      <c r="F9" s="13">
        <f t="shared" si="3"/>
        <v>0</v>
      </c>
      <c r="G9" s="13">
        <v>0</v>
      </c>
      <c r="H9" s="13">
        <v>0</v>
      </c>
    </row>
    <row r="10" spans="1:8" ht="55.5" customHeight="1">
      <c r="A10" s="10" t="s">
        <v>445</v>
      </c>
      <c r="B10" s="13">
        <f t="shared" si="1"/>
        <v>0</v>
      </c>
      <c r="C10" s="13">
        <f t="shared" si="2"/>
        <v>0</v>
      </c>
      <c r="D10" s="13">
        <v>0</v>
      </c>
      <c r="E10" s="13">
        <v>0</v>
      </c>
      <c r="F10" s="13">
        <f t="shared" si="3"/>
        <v>0</v>
      </c>
      <c r="G10" s="13">
        <v>0</v>
      </c>
      <c r="H10" s="13">
        <v>0</v>
      </c>
    </row>
    <row r="11" spans="1:8" ht="55.5" customHeight="1">
      <c r="A11" s="10" t="s">
        <v>446</v>
      </c>
      <c r="B11" s="13">
        <f t="shared" si="1"/>
        <v>0</v>
      </c>
      <c r="C11" s="13">
        <f t="shared" si="2"/>
        <v>0</v>
      </c>
      <c r="D11" s="13">
        <v>0</v>
      </c>
      <c r="E11" s="13">
        <v>0</v>
      </c>
      <c r="F11" s="13">
        <f t="shared" si="3"/>
        <v>0</v>
      </c>
      <c r="G11" s="13">
        <v>0</v>
      </c>
      <c r="H11" s="13">
        <v>0</v>
      </c>
    </row>
    <row r="12" spans="1:8" ht="55.5" customHeight="1">
      <c r="A12" s="10" t="s">
        <v>447</v>
      </c>
      <c r="B12" s="13">
        <f>C12+F12</f>
        <v>0</v>
      </c>
      <c r="C12" s="13">
        <f t="shared" si="2"/>
        <v>0</v>
      </c>
      <c r="D12" s="13">
        <v>0</v>
      </c>
      <c r="E12" s="13">
        <v>0</v>
      </c>
      <c r="F12" s="13">
        <f t="shared" si="3"/>
        <v>0</v>
      </c>
      <c r="G12" s="13">
        <v>0</v>
      </c>
      <c r="H12" s="13">
        <v>0</v>
      </c>
    </row>
    <row r="13" spans="1:8" ht="55.5" customHeight="1">
      <c r="A13" s="10" t="s">
        <v>448</v>
      </c>
      <c r="B13" s="13">
        <f t="shared" si="1"/>
        <v>0</v>
      </c>
      <c r="C13" s="13">
        <f t="shared" si="2"/>
        <v>0</v>
      </c>
      <c r="D13" s="13">
        <v>0</v>
      </c>
      <c r="E13" s="13">
        <v>0</v>
      </c>
      <c r="F13" s="13">
        <f t="shared" si="3"/>
        <v>0</v>
      </c>
      <c r="G13" s="13">
        <v>0</v>
      </c>
      <c r="H13" s="13">
        <v>0</v>
      </c>
    </row>
    <row r="14" spans="1:8" ht="55.5" customHeight="1">
      <c r="A14" s="10" t="s">
        <v>449</v>
      </c>
      <c r="B14" s="13">
        <f t="shared" si="1"/>
        <v>0</v>
      </c>
      <c r="C14" s="13">
        <f t="shared" si="2"/>
        <v>0</v>
      </c>
      <c r="D14" s="13">
        <v>0</v>
      </c>
      <c r="E14" s="13">
        <v>0</v>
      </c>
      <c r="F14" s="13">
        <f t="shared" si="3"/>
        <v>0</v>
      </c>
      <c r="G14" s="13">
        <v>0</v>
      </c>
      <c r="H14" s="13">
        <v>0</v>
      </c>
    </row>
    <row r="15" spans="1:8" ht="55.5" customHeight="1">
      <c r="A15" s="16" t="s">
        <v>450</v>
      </c>
      <c r="B15" s="13">
        <f t="shared" si="1"/>
        <v>0</v>
      </c>
      <c r="C15" s="13">
        <f t="shared" si="2"/>
        <v>0</v>
      </c>
      <c r="D15" s="13">
        <v>0</v>
      </c>
      <c r="E15" s="13">
        <v>0</v>
      </c>
      <c r="F15" s="13">
        <f t="shared" si="3"/>
        <v>0</v>
      </c>
      <c r="G15" s="13">
        <v>0</v>
      </c>
      <c r="H15" s="13">
        <v>0</v>
      </c>
    </row>
    <row r="16" spans="1:8" ht="19.5" customHeight="1">
      <c r="A16" s="644" t="s">
        <v>453</v>
      </c>
      <c r="B16" s="598"/>
      <c r="C16" s="598"/>
      <c r="D16" s="598"/>
      <c r="E16" s="598"/>
      <c r="F16" s="598"/>
      <c r="G16" s="598"/>
      <c r="H16" s="598"/>
    </row>
    <row r="17" spans="1:8" ht="19.5" customHeight="1">
      <c r="A17" s="18"/>
      <c r="B17" s="18"/>
      <c r="C17" s="18"/>
      <c r="D17" s="18"/>
      <c r="E17" s="18"/>
      <c r="F17" s="18"/>
      <c r="G17" s="18"/>
      <c r="H17" s="18"/>
    </row>
  </sheetData>
  <mergeCells count="7">
    <mergeCell ref="A16:H16"/>
    <mergeCell ref="A1:H1"/>
    <mergeCell ref="A3:A4"/>
    <mergeCell ref="F3:H3"/>
    <mergeCell ref="C3:E3"/>
    <mergeCell ref="B3:B4"/>
    <mergeCell ref="A2:G2"/>
  </mergeCells>
  <printOptions/>
  <pageMargins left="0.6299212598425197" right="0" top="0.5905511811023623" bottom="0.7874015748031497"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18"/>
  <sheetViews>
    <sheetView workbookViewId="0" topLeftCell="A1">
      <selection activeCell="H14" sqref="H14"/>
    </sheetView>
  </sheetViews>
  <sheetFormatPr defaultColWidth="9.00390625" defaultRowHeight="74.25" customHeight="1"/>
  <cols>
    <col min="1" max="1" width="9.00390625" style="19" customWidth="1"/>
    <col min="2" max="2" width="8.25390625" style="1" customWidth="1"/>
    <col min="3" max="3" width="8.125" style="1" customWidth="1"/>
    <col min="4" max="11" width="8.25390625" style="1" customWidth="1"/>
    <col min="12" max="23" width="7.50390625" style="1" customWidth="1"/>
    <col min="24" max="16384" width="8.25390625" style="1" customWidth="1"/>
  </cols>
  <sheetData>
    <row r="1" spans="1:23" s="5" customFormat="1" ht="33" customHeight="1">
      <c r="A1" s="630" t="s">
        <v>768</v>
      </c>
      <c r="B1" s="630"/>
      <c r="C1" s="630"/>
      <c r="D1" s="630"/>
      <c r="E1" s="630"/>
      <c r="F1" s="630"/>
      <c r="G1" s="630"/>
      <c r="H1" s="630"/>
      <c r="I1" s="630"/>
      <c r="J1" s="630"/>
      <c r="K1" s="630"/>
      <c r="L1" s="631" t="s">
        <v>218</v>
      </c>
      <c r="M1" s="631"/>
      <c r="N1" s="631"/>
      <c r="O1" s="631"/>
      <c r="P1" s="631"/>
      <c r="Q1" s="631"/>
      <c r="R1" s="631"/>
      <c r="S1" s="631"/>
      <c r="T1" s="631"/>
      <c r="U1" s="631"/>
      <c r="V1" s="631"/>
      <c r="W1" s="631"/>
    </row>
    <row r="2" spans="1:23" s="5" customFormat="1" ht="33" customHeight="1">
      <c r="A2" s="632" t="s">
        <v>856</v>
      </c>
      <c r="B2" s="632"/>
      <c r="C2" s="632"/>
      <c r="D2" s="632"/>
      <c r="E2" s="632"/>
      <c r="F2" s="632"/>
      <c r="G2" s="632"/>
      <c r="H2" s="632"/>
      <c r="I2" s="632"/>
      <c r="J2" s="632"/>
      <c r="K2" s="632"/>
      <c r="L2" s="633" t="s">
        <v>857</v>
      </c>
      <c r="M2" s="633"/>
      <c r="N2" s="633"/>
      <c r="O2" s="633"/>
      <c r="P2" s="633"/>
      <c r="Q2" s="633"/>
      <c r="R2" s="633"/>
      <c r="S2" s="633"/>
      <c r="T2" s="633"/>
      <c r="U2" s="633"/>
      <c r="V2" s="633"/>
      <c r="W2" s="20" t="s">
        <v>313</v>
      </c>
    </row>
    <row r="3" spans="1:23" ht="35.25" customHeight="1">
      <c r="A3" s="637" t="s">
        <v>314</v>
      </c>
      <c r="B3" s="635" t="s">
        <v>315</v>
      </c>
      <c r="C3" s="635"/>
      <c r="D3" s="635"/>
      <c r="E3" s="635"/>
      <c r="F3" s="636"/>
      <c r="G3" s="634" t="s">
        <v>369</v>
      </c>
      <c r="H3" s="635"/>
      <c r="I3" s="635"/>
      <c r="J3" s="635"/>
      <c r="K3" s="635"/>
      <c r="L3" s="635" t="s">
        <v>370</v>
      </c>
      <c r="M3" s="635"/>
      <c r="N3" s="635"/>
      <c r="O3" s="636"/>
      <c r="P3" s="634" t="s">
        <v>371</v>
      </c>
      <c r="Q3" s="635"/>
      <c r="R3" s="635"/>
      <c r="S3" s="636"/>
      <c r="T3" s="23" t="s">
        <v>496</v>
      </c>
      <c r="U3" s="634" t="s">
        <v>372</v>
      </c>
      <c r="V3" s="635"/>
      <c r="W3" s="635"/>
    </row>
    <row r="4" spans="1:23" ht="42" customHeight="1">
      <c r="A4" s="638"/>
      <c r="B4" s="22" t="s">
        <v>318</v>
      </c>
      <c r="C4" s="23" t="s">
        <v>219</v>
      </c>
      <c r="D4" s="23" t="s">
        <v>220</v>
      </c>
      <c r="E4" s="23" t="s">
        <v>221</v>
      </c>
      <c r="F4" s="23" t="s">
        <v>222</v>
      </c>
      <c r="G4" s="25" t="s">
        <v>318</v>
      </c>
      <c r="H4" s="23" t="s">
        <v>219</v>
      </c>
      <c r="I4" s="23" t="s">
        <v>220</v>
      </c>
      <c r="J4" s="23" t="s">
        <v>221</v>
      </c>
      <c r="K4" s="26" t="s">
        <v>222</v>
      </c>
      <c r="L4" s="22" t="s">
        <v>318</v>
      </c>
      <c r="M4" s="23" t="s">
        <v>219</v>
      </c>
      <c r="N4" s="23" t="s">
        <v>220</v>
      </c>
      <c r="O4" s="23" t="s">
        <v>221</v>
      </c>
      <c r="P4" s="22" t="s">
        <v>318</v>
      </c>
      <c r="Q4" s="23" t="s">
        <v>219</v>
      </c>
      <c r="R4" s="23" t="s">
        <v>220</v>
      </c>
      <c r="S4" s="23" t="s">
        <v>221</v>
      </c>
      <c r="T4" s="23" t="s">
        <v>220</v>
      </c>
      <c r="U4" s="22" t="s">
        <v>318</v>
      </c>
      <c r="V4" s="23" t="s">
        <v>219</v>
      </c>
      <c r="W4" s="26" t="s">
        <v>220</v>
      </c>
    </row>
    <row r="5" spans="1:23" s="12" customFormat="1" ht="60.75" customHeight="1">
      <c r="A5" s="28" t="s">
        <v>322</v>
      </c>
      <c r="B5" s="27">
        <f aca="true" t="shared" si="0" ref="B5:B11">G5+L5+P5+T5+U5</f>
        <v>616871</v>
      </c>
      <c r="C5" s="27">
        <f aca="true" t="shared" si="1" ref="C5:C11">H5+M5+Q5+V5</f>
        <v>307</v>
      </c>
      <c r="D5" s="27">
        <f aca="true" t="shared" si="2" ref="D5:D11">I5+N5+R5+T5+W5</f>
        <v>293901</v>
      </c>
      <c r="E5" s="27">
        <f aca="true" t="shared" si="3" ref="E5:E11">J5+O5+S5</f>
        <v>203270</v>
      </c>
      <c r="F5" s="27">
        <f aca="true" t="shared" si="4" ref="F5:F11">K5</f>
        <v>119393</v>
      </c>
      <c r="G5" s="27">
        <f aca="true" t="shared" si="5" ref="G5:G11">SUM(H5:K5)</f>
        <v>273717</v>
      </c>
      <c r="H5" s="27">
        <v>224</v>
      </c>
      <c r="I5" s="27">
        <v>113836</v>
      </c>
      <c r="J5" s="27">
        <v>40264</v>
      </c>
      <c r="K5" s="27">
        <v>119393</v>
      </c>
      <c r="L5" s="27">
        <f aca="true" t="shared" si="6" ref="L5:L13">SUM(M5:O5)</f>
        <v>78577</v>
      </c>
      <c r="M5" s="27">
        <v>59</v>
      </c>
      <c r="N5" s="27">
        <v>41816</v>
      </c>
      <c r="O5" s="27">
        <v>36702</v>
      </c>
      <c r="P5" s="27">
        <f aca="true" t="shared" si="7" ref="P5:P13">SUM(Q5:S5)</f>
        <v>210925</v>
      </c>
      <c r="Q5" s="27">
        <v>22</v>
      </c>
      <c r="R5" s="27">
        <v>84599</v>
      </c>
      <c r="S5" s="27">
        <v>126304</v>
      </c>
      <c r="T5" s="27">
        <v>20116</v>
      </c>
      <c r="U5" s="27">
        <f aca="true" t="shared" si="8" ref="U5:U13">SUM(V5:W5)</f>
        <v>33536</v>
      </c>
      <c r="V5" s="27">
        <v>2</v>
      </c>
      <c r="W5" s="27">
        <v>33534</v>
      </c>
    </row>
    <row r="6" spans="1:23" s="15" customFormat="1" ht="60.75" customHeight="1">
      <c r="A6" s="28" t="s">
        <v>323</v>
      </c>
      <c r="B6" s="30">
        <f t="shared" si="0"/>
        <v>617844</v>
      </c>
      <c r="C6" s="30">
        <f t="shared" si="1"/>
        <v>301</v>
      </c>
      <c r="D6" s="30">
        <f t="shared" si="2"/>
        <v>291052</v>
      </c>
      <c r="E6" s="30">
        <f t="shared" si="3"/>
        <v>203880</v>
      </c>
      <c r="F6" s="30">
        <f t="shared" si="4"/>
        <v>122611</v>
      </c>
      <c r="G6" s="30">
        <f t="shared" si="5"/>
        <v>275636</v>
      </c>
      <c r="H6" s="30">
        <v>221</v>
      </c>
      <c r="I6" s="30">
        <v>112940</v>
      </c>
      <c r="J6" s="30">
        <v>39864</v>
      </c>
      <c r="K6" s="30">
        <v>122611</v>
      </c>
      <c r="L6" s="30">
        <f t="shared" si="6"/>
        <v>77040</v>
      </c>
      <c r="M6" s="30">
        <v>53</v>
      </c>
      <c r="N6" s="30">
        <v>40852</v>
      </c>
      <c r="O6" s="30">
        <v>36135</v>
      </c>
      <c r="P6" s="30">
        <f t="shared" si="7"/>
        <v>214588</v>
      </c>
      <c r="Q6" s="30">
        <v>26</v>
      </c>
      <c r="R6" s="30">
        <v>86681</v>
      </c>
      <c r="S6" s="30">
        <v>127881</v>
      </c>
      <c r="T6" s="30">
        <v>19904</v>
      </c>
      <c r="U6" s="30">
        <f t="shared" si="8"/>
        <v>30676</v>
      </c>
      <c r="V6" s="30">
        <v>1</v>
      </c>
      <c r="W6" s="30">
        <v>30675</v>
      </c>
    </row>
    <row r="7" spans="1:23" s="15" customFormat="1" ht="60.75" customHeight="1">
      <c r="A7" s="28" t="s">
        <v>324</v>
      </c>
      <c r="B7" s="30">
        <f t="shared" si="0"/>
        <v>617113</v>
      </c>
      <c r="C7" s="30">
        <f t="shared" si="1"/>
        <v>313</v>
      </c>
      <c r="D7" s="30">
        <f t="shared" si="2"/>
        <v>287965</v>
      </c>
      <c r="E7" s="30">
        <f t="shared" si="3"/>
        <v>204744</v>
      </c>
      <c r="F7" s="30">
        <f t="shared" si="4"/>
        <v>124091</v>
      </c>
      <c r="G7" s="30">
        <f t="shared" si="5"/>
        <v>275740</v>
      </c>
      <c r="H7" s="30">
        <v>223</v>
      </c>
      <c r="I7" s="30">
        <v>111105</v>
      </c>
      <c r="J7" s="30">
        <v>40321</v>
      </c>
      <c r="K7" s="30">
        <v>124091</v>
      </c>
      <c r="L7" s="30">
        <f t="shared" si="6"/>
        <v>76187</v>
      </c>
      <c r="M7" s="30">
        <v>61</v>
      </c>
      <c r="N7" s="30">
        <v>40296</v>
      </c>
      <c r="O7" s="30">
        <v>35830</v>
      </c>
      <c r="P7" s="30">
        <f t="shared" si="7"/>
        <v>216485</v>
      </c>
      <c r="Q7" s="30">
        <v>27</v>
      </c>
      <c r="R7" s="30">
        <v>87865</v>
      </c>
      <c r="S7" s="30">
        <v>128593</v>
      </c>
      <c r="T7" s="30">
        <v>19840</v>
      </c>
      <c r="U7" s="30">
        <f t="shared" si="8"/>
        <v>28861</v>
      </c>
      <c r="V7" s="30">
        <v>2</v>
      </c>
      <c r="W7" s="30">
        <v>28859</v>
      </c>
    </row>
    <row r="8" spans="1:23" s="15" customFormat="1" ht="60.75" customHeight="1">
      <c r="A8" s="28" t="s">
        <v>325</v>
      </c>
      <c r="B8" s="30">
        <f t="shared" si="0"/>
        <v>605739</v>
      </c>
      <c r="C8" s="30">
        <f t="shared" si="1"/>
        <v>0</v>
      </c>
      <c r="D8" s="30">
        <f t="shared" si="2"/>
        <v>286123</v>
      </c>
      <c r="E8" s="30">
        <f t="shared" si="3"/>
        <v>202603</v>
      </c>
      <c r="F8" s="30">
        <f t="shared" si="4"/>
        <v>117013</v>
      </c>
      <c r="G8" s="30">
        <f t="shared" si="5"/>
        <v>269043</v>
      </c>
      <c r="H8" s="30">
        <v>0</v>
      </c>
      <c r="I8" s="30">
        <v>111731</v>
      </c>
      <c r="J8" s="30">
        <v>40299</v>
      </c>
      <c r="K8" s="30">
        <v>117013</v>
      </c>
      <c r="L8" s="30">
        <f t="shared" si="6"/>
        <v>74854</v>
      </c>
      <c r="M8" s="30">
        <v>0</v>
      </c>
      <c r="N8" s="30">
        <v>39374</v>
      </c>
      <c r="O8" s="30">
        <v>35480</v>
      </c>
      <c r="P8" s="30">
        <f t="shared" si="7"/>
        <v>214745</v>
      </c>
      <c r="Q8" s="30">
        <v>0</v>
      </c>
      <c r="R8" s="30">
        <v>87921</v>
      </c>
      <c r="S8" s="30">
        <v>126824</v>
      </c>
      <c r="T8" s="30">
        <v>19788</v>
      </c>
      <c r="U8" s="30">
        <f t="shared" si="8"/>
        <v>27309</v>
      </c>
      <c r="V8" s="30">
        <v>0</v>
      </c>
      <c r="W8" s="30">
        <v>27309</v>
      </c>
    </row>
    <row r="9" spans="1:23" s="15" customFormat="1" ht="60.75" customHeight="1">
      <c r="A9" s="28" t="s">
        <v>583</v>
      </c>
      <c r="B9" s="30">
        <f t="shared" si="0"/>
        <v>596650</v>
      </c>
      <c r="C9" s="30">
        <f t="shared" si="1"/>
        <v>0</v>
      </c>
      <c r="D9" s="30">
        <f t="shared" si="2"/>
        <v>283387</v>
      </c>
      <c r="E9" s="30">
        <f t="shared" si="3"/>
        <v>201536</v>
      </c>
      <c r="F9" s="30">
        <f t="shared" si="4"/>
        <v>111727</v>
      </c>
      <c r="G9" s="30">
        <f t="shared" si="5"/>
        <v>263239</v>
      </c>
      <c r="H9" s="30">
        <v>0</v>
      </c>
      <c r="I9" s="30">
        <v>111111</v>
      </c>
      <c r="J9" s="30">
        <v>40401</v>
      </c>
      <c r="K9" s="30">
        <v>111727</v>
      </c>
      <c r="L9" s="30">
        <f t="shared" si="6"/>
        <v>73719</v>
      </c>
      <c r="M9" s="30">
        <v>0</v>
      </c>
      <c r="N9" s="30">
        <v>38607</v>
      </c>
      <c r="O9" s="30">
        <v>35112</v>
      </c>
      <c r="P9" s="30">
        <f t="shared" si="7"/>
        <v>214294</v>
      </c>
      <c r="Q9" s="30">
        <v>0</v>
      </c>
      <c r="R9" s="30">
        <v>88271</v>
      </c>
      <c r="S9" s="30">
        <v>126023</v>
      </c>
      <c r="T9" s="30">
        <v>19503</v>
      </c>
      <c r="U9" s="30">
        <f t="shared" si="8"/>
        <v>25895</v>
      </c>
      <c r="V9" s="30">
        <v>0</v>
      </c>
      <c r="W9" s="30">
        <v>25895</v>
      </c>
    </row>
    <row r="10" spans="1:23" s="15" customFormat="1" ht="60.75" customHeight="1">
      <c r="A10" s="28" t="s">
        <v>326</v>
      </c>
      <c r="B10" s="285">
        <f t="shared" si="0"/>
        <v>590888</v>
      </c>
      <c r="C10" s="30">
        <f t="shared" si="1"/>
        <v>0</v>
      </c>
      <c r="D10" s="30">
        <f t="shared" si="2"/>
        <v>282097</v>
      </c>
      <c r="E10" s="30">
        <f t="shared" si="3"/>
        <v>201187</v>
      </c>
      <c r="F10" s="30">
        <f t="shared" si="4"/>
        <v>107604</v>
      </c>
      <c r="G10" s="30">
        <f t="shared" si="5"/>
        <v>258655</v>
      </c>
      <c r="H10" s="30">
        <v>0</v>
      </c>
      <c r="I10" s="30">
        <v>110447</v>
      </c>
      <c r="J10" s="30">
        <v>40604</v>
      </c>
      <c r="K10" s="30">
        <v>107604</v>
      </c>
      <c r="L10" s="30">
        <f t="shared" si="6"/>
        <v>72842</v>
      </c>
      <c r="M10" s="30">
        <v>0</v>
      </c>
      <c r="N10" s="30">
        <v>38211</v>
      </c>
      <c r="O10" s="30">
        <v>34631</v>
      </c>
      <c r="P10" s="30">
        <f t="shared" si="7"/>
        <v>215487</v>
      </c>
      <c r="Q10" s="30">
        <v>0</v>
      </c>
      <c r="R10" s="30">
        <v>89535</v>
      </c>
      <c r="S10" s="30">
        <v>125952</v>
      </c>
      <c r="T10" s="30">
        <v>19116</v>
      </c>
      <c r="U10" s="30">
        <f t="shared" si="8"/>
        <v>24788</v>
      </c>
      <c r="V10" s="30">
        <v>0</v>
      </c>
      <c r="W10" s="30">
        <v>24788</v>
      </c>
    </row>
    <row r="11" spans="1:23" s="15" customFormat="1" ht="60.75" customHeight="1">
      <c r="A11" s="28" t="s">
        <v>306</v>
      </c>
      <c r="B11" s="285">
        <f t="shared" si="0"/>
        <v>603034</v>
      </c>
      <c r="C11" s="30">
        <f t="shared" si="1"/>
        <v>0</v>
      </c>
      <c r="D11" s="30">
        <f t="shared" si="2"/>
        <v>283376</v>
      </c>
      <c r="E11" s="30">
        <f t="shared" si="3"/>
        <v>201097</v>
      </c>
      <c r="F11" s="30">
        <f t="shared" si="4"/>
        <v>118561</v>
      </c>
      <c r="G11" s="30">
        <f t="shared" si="5"/>
        <v>271187</v>
      </c>
      <c r="H11" s="30">
        <v>0</v>
      </c>
      <c r="I11" s="30">
        <v>111620</v>
      </c>
      <c r="J11" s="30">
        <v>41006</v>
      </c>
      <c r="K11" s="30">
        <v>118561</v>
      </c>
      <c r="L11" s="30">
        <f t="shared" si="6"/>
        <v>72295</v>
      </c>
      <c r="M11" s="30">
        <v>0</v>
      </c>
      <c r="N11" s="30">
        <v>38025</v>
      </c>
      <c r="O11" s="30">
        <v>34270</v>
      </c>
      <c r="P11" s="30">
        <f t="shared" si="7"/>
        <v>216415</v>
      </c>
      <c r="Q11" s="30">
        <v>0</v>
      </c>
      <c r="R11" s="30">
        <v>90594</v>
      </c>
      <c r="S11" s="30">
        <v>125821</v>
      </c>
      <c r="T11" s="30">
        <v>18881</v>
      </c>
      <c r="U11" s="30">
        <f t="shared" si="8"/>
        <v>24256</v>
      </c>
      <c r="V11" s="30">
        <v>0</v>
      </c>
      <c r="W11" s="30">
        <v>24256</v>
      </c>
    </row>
    <row r="12" spans="1:23" s="15" customFormat="1" ht="60.75" customHeight="1">
      <c r="A12" s="28" t="s">
        <v>766</v>
      </c>
      <c r="B12" s="30">
        <f>G12+L12+P12+T12+U12</f>
        <v>612755</v>
      </c>
      <c r="C12" s="30">
        <f>H12+M12+Q12+V12</f>
        <v>0</v>
      </c>
      <c r="D12" s="30">
        <f>I12+N12+R12+T12+W12</f>
        <v>287824</v>
      </c>
      <c r="E12" s="30">
        <f>J12+O12+S12</f>
        <v>200317</v>
      </c>
      <c r="F12" s="30">
        <f>K12</f>
        <v>124614</v>
      </c>
      <c r="G12" s="30">
        <f>SUM(H12:K12)</f>
        <v>278837</v>
      </c>
      <c r="H12" s="30">
        <v>0</v>
      </c>
      <c r="I12" s="30">
        <v>113054</v>
      </c>
      <c r="J12" s="30">
        <v>41169</v>
      </c>
      <c r="K12" s="30">
        <v>124614</v>
      </c>
      <c r="L12" s="30">
        <f>SUM(M12:O12)</f>
        <v>73328</v>
      </c>
      <c r="M12" s="30">
        <v>0</v>
      </c>
      <c r="N12" s="30">
        <v>39565</v>
      </c>
      <c r="O12" s="30">
        <v>33763</v>
      </c>
      <c r="P12" s="30">
        <f>SUM(Q12:S12)</f>
        <v>217386</v>
      </c>
      <c r="Q12" s="30">
        <v>0</v>
      </c>
      <c r="R12" s="30">
        <v>92001</v>
      </c>
      <c r="S12" s="30">
        <v>125385</v>
      </c>
      <c r="T12" s="30">
        <v>18803</v>
      </c>
      <c r="U12" s="30">
        <f>SUM(V12:W12)</f>
        <v>24401</v>
      </c>
      <c r="V12" s="30">
        <v>0</v>
      </c>
      <c r="W12" s="30">
        <v>24401</v>
      </c>
    </row>
    <row r="13" spans="1:23" s="15" customFormat="1" ht="60.75" customHeight="1">
      <c r="A13" s="28" t="s">
        <v>815</v>
      </c>
      <c r="B13" s="30">
        <f>G13+L13+P13+T13+U13</f>
        <v>629903</v>
      </c>
      <c r="C13" s="30">
        <f>H13+M13+Q13+V13</f>
        <v>0</v>
      </c>
      <c r="D13" s="30">
        <f>I13+N13+R13+T13+W13</f>
        <v>291581</v>
      </c>
      <c r="E13" s="30">
        <f>J13+O13+S13</f>
        <v>199007</v>
      </c>
      <c r="F13" s="30">
        <f>K13</f>
        <v>139315</v>
      </c>
      <c r="G13" s="30">
        <f>SUM(H13:K13)</f>
        <v>295436</v>
      </c>
      <c r="H13" s="30">
        <v>0</v>
      </c>
      <c r="I13" s="30">
        <v>114812</v>
      </c>
      <c r="J13" s="30">
        <v>41309</v>
      </c>
      <c r="K13" s="30">
        <v>139315</v>
      </c>
      <c r="L13" s="30">
        <f t="shared" si="6"/>
        <v>73356</v>
      </c>
      <c r="M13" s="30">
        <v>0</v>
      </c>
      <c r="N13" s="30">
        <v>40099</v>
      </c>
      <c r="O13" s="30">
        <v>33257</v>
      </c>
      <c r="P13" s="30">
        <f t="shared" si="7"/>
        <v>218747</v>
      </c>
      <c r="Q13" s="30">
        <v>0</v>
      </c>
      <c r="R13" s="30">
        <v>94306</v>
      </c>
      <c r="S13" s="30">
        <v>124441</v>
      </c>
      <c r="T13" s="30">
        <v>18781</v>
      </c>
      <c r="U13" s="30">
        <f t="shared" si="8"/>
        <v>23583</v>
      </c>
      <c r="V13" s="30">
        <v>0</v>
      </c>
      <c r="W13" s="30">
        <v>23583</v>
      </c>
    </row>
    <row r="14" spans="1:23" s="15" customFormat="1" ht="60.75" customHeight="1">
      <c r="A14" s="24" t="s">
        <v>865</v>
      </c>
      <c r="B14" s="31">
        <f>G14+L14+P14+T14+U14</f>
        <v>640082</v>
      </c>
      <c r="C14" s="31">
        <f>H14+M14+Q14+V14</f>
        <v>0</v>
      </c>
      <c r="D14" s="31">
        <f>I14+N14+R14+T14+W14</f>
        <v>293861</v>
      </c>
      <c r="E14" s="31">
        <f>J14+O14+S14</f>
        <v>196840</v>
      </c>
      <c r="F14" s="31">
        <f>K14</f>
        <v>149381</v>
      </c>
      <c r="G14" s="31">
        <f>SUM(H14:K14)</f>
        <v>306813</v>
      </c>
      <c r="H14" s="31">
        <v>0</v>
      </c>
      <c r="I14" s="31">
        <v>116150</v>
      </c>
      <c r="J14" s="31">
        <v>41282</v>
      </c>
      <c r="K14" s="31">
        <v>149381</v>
      </c>
      <c r="L14" s="31">
        <f>SUM(M14:O14)</f>
        <v>164534</v>
      </c>
      <c r="M14" s="31">
        <v>0</v>
      </c>
      <c r="N14" s="31">
        <v>81069</v>
      </c>
      <c r="O14" s="31">
        <v>83465</v>
      </c>
      <c r="P14" s="31">
        <f>SUM(Q14:S14)</f>
        <v>132181</v>
      </c>
      <c r="Q14" s="31">
        <v>0</v>
      </c>
      <c r="R14" s="31">
        <v>60088</v>
      </c>
      <c r="S14" s="31">
        <v>72093</v>
      </c>
      <c r="T14" s="31">
        <v>13242</v>
      </c>
      <c r="U14" s="31">
        <f>SUM(V14:W14)</f>
        <v>23312</v>
      </c>
      <c r="V14" s="31">
        <v>0</v>
      </c>
      <c r="W14" s="31">
        <v>23312</v>
      </c>
    </row>
    <row r="15" spans="1:12" ht="22.5" customHeight="1">
      <c r="A15" s="642"/>
      <c r="B15" s="642"/>
      <c r="C15" s="642"/>
      <c r="D15" s="642"/>
      <c r="E15" s="642"/>
      <c r="F15" s="642"/>
      <c r="G15" s="642"/>
      <c r="H15" s="642"/>
      <c r="I15" s="642"/>
      <c r="J15" s="642"/>
      <c r="K15" s="642"/>
      <c r="L15" s="18"/>
    </row>
    <row r="16" spans="1:12" ht="21" customHeight="1" hidden="1">
      <c r="A16" s="643"/>
      <c r="B16" s="643"/>
      <c r="C16" s="643"/>
      <c r="D16" s="643"/>
      <c r="E16" s="643"/>
      <c r="F16" s="643"/>
      <c r="G16" s="643"/>
      <c r="H16" s="643"/>
      <c r="I16" s="643"/>
      <c r="J16" s="643"/>
      <c r="K16" s="643"/>
      <c r="L16" s="286"/>
    </row>
    <row r="17" s="18" customFormat="1" ht="21" customHeight="1">
      <c r="A17" s="18" t="s">
        <v>223</v>
      </c>
    </row>
    <row r="18" spans="1:4" ht="25.5" customHeight="1">
      <c r="A18" s="18"/>
      <c r="D18" s="32"/>
    </row>
  </sheetData>
  <mergeCells count="12">
    <mergeCell ref="G3:K3"/>
    <mergeCell ref="L3:O3"/>
    <mergeCell ref="A15:K15"/>
    <mergeCell ref="A16:K16"/>
    <mergeCell ref="A1:K1"/>
    <mergeCell ref="L1:W1"/>
    <mergeCell ref="A2:K2"/>
    <mergeCell ref="L2:V2"/>
    <mergeCell ref="U3:W3"/>
    <mergeCell ref="P3:S3"/>
    <mergeCell ref="B3:F3"/>
    <mergeCell ref="A3:A4"/>
  </mergeCells>
  <printOptions/>
  <pageMargins left="0.6299212598425197" right="0" top="0.5905511811023623" bottom="0.7874015748031497" header="0" footer="0"/>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I17"/>
  <sheetViews>
    <sheetView workbookViewId="0" topLeftCell="A1">
      <selection activeCell="D6" sqref="D6"/>
    </sheetView>
  </sheetViews>
  <sheetFormatPr defaultColWidth="9.00390625" defaultRowHeight="16.5"/>
  <cols>
    <col min="1" max="1" width="10.125" style="50" customWidth="1"/>
    <col min="2" max="3" width="10.375" style="1" customWidth="1"/>
    <col min="4" max="4" width="10.625" style="1" customWidth="1"/>
    <col min="5" max="5" width="11.875" style="1" customWidth="1"/>
    <col min="6" max="6" width="10.375" style="1" customWidth="1"/>
    <col min="7" max="7" width="10.625" style="1" customWidth="1"/>
    <col min="8" max="8" width="11.875" style="1" customWidth="1"/>
    <col min="9" max="16384" width="9.00390625" style="37" customWidth="1"/>
  </cols>
  <sheetData>
    <row r="1" spans="1:8" ht="33" customHeight="1">
      <c r="A1" s="641" t="s">
        <v>454</v>
      </c>
      <c r="B1" s="641"/>
      <c r="C1" s="641"/>
      <c r="D1" s="641"/>
      <c r="E1" s="641"/>
      <c r="F1" s="641"/>
      <c r="G1" s="641"/>
      <c r="H1" s="641"/>
    </row>
    <row r="2" spans="1:8" ht="33" customHeight="1">
      <c r="A2" s="633" t="s">
        <v>82</v>
      </c>
      <c r="B2" s="633"/>
      <c r="C2" s="633"/>
      <c r="D2" s="633"/>
      <c r="E2" s="633"/>
      <c r="F2" s="633"/>
      <c r="G2" s="633"/>
      <c r="H2" s="20" t="s">
        <v>313</v>
      </c>
    </row>
    <row r="3" spans="1:9" ht="34.5" customHeight="1">
      <c r="A3" s="612" t="s">
        <v>314</v>
      </c>
      <c r="B3" s="603" t="s">
        <v>315</v>
      </c>
      <c r="C3" s="610" t="s">
        <v>328</v>
      </c>
      <c r="D3" s="596"/>
      <c r="E3" s="596"/>
      <c r="F3" s="610" t="s">
        <v>329</v>
      </c>
      <c r="G3" s="596"/>
      <c r="H3" s="596"/>
      <c r="I3" s="39"/>
    </row>
    <row r="4" spans="1:9" ht="34.5" customHeight="1">
      <c r="A4" s="645"/>
      <c r="B4" s="646"/>
      <c r="C4" s="52" t="s">
        <v>318</v>
      </c>
      <c r="D4" s="52" t="s">
        <v>331</v>
      </c>
      <c r="E4" s="9" t="s">
        <v>455</v>
      </c>
      <c r="F4" s="52" t="s">
        <v>318</v>
      </c>
      <c r="G4" s="52" t="s">
        <v>331</v>
      </c>
      <c r="H4" s="9" t="s">
        <v>452</v>
      </c>
      <c r="I4" s="39"/>
    </row>
    <row r="5" spans="1:8" ht="55.5" customHeight="1">
      <c r="A5" s="68" t="s">
        <v>315</v>
      </c>
      <c r="B5" s="13">
        <f>C5+F5</f>
        <v>240</v>
      </c>
      <c r="C5" s="13">
        <f>SUM(D5:E5)</f>
        <v>204</v>
      </c>
      <c r="D5" s="13">
        <f>SUM(D6:D15)</f>
        <v>45</v>
      </c>
      <c r="E5" s="13">
        <f>SUM(E6:E15)</f>
        <v>159</v>
      </c>
      <c r="F5" s="13">
        <f>SUM(G5:H5)</f>
        <v>36</v>
      </c>
      <c r="G5" s="13">
        <f>SUM(G6:G15)</f>
        <v>1</v>
      </c>
      <c r="H5" s="13">
        <f>SUM(H6:H15)</f>
        <v>35</v>
      </c>
    </row>
    <row r="6" spans="1:8" ht="55.5" customHeight="1">
      <c r="A6" s="10" t="s">
        <v>441</v>
      </c>
      <c r="B6" s="13">
        <f>C6+F6</f>
        <v>4</v>
      </c>
      <c r="C6" s="13">
        <f aca="true" t="shared" si="0" ref="C6:C15">SUM(D6:E6)</f>
        <v>2</v>
      </c>
      <c r="D6" s="13">
        <v>2</v>
      </c>
      <c r="E6" s="13"/>
      <c r="F6" s="13">
        <f aca="true" t="shared" si="1" ref="F6:F15">SUM(G6:H6)</f>
        <v>2</v>
      </c>
      <c r="G6" s="13"/>
      <c r="H6" s="13">
        <v>2</v>
      </c>
    </row>
    <row r="7" spans="1:8" ht="55.5" customHeight="1">
      <c r="A7" s="10" t="s">
        <v>442</v>
      </c>
      <c r="B7" s="13">
        <f aca="true" t="shared" si="2" ref="B7:B15">C7+F7</f>
        <v>4</v>
      </c>
      <c r="C7" s="13">
        <f t="shared" si="0"/>
        <v>4</v>
      </c>
      <c r="D7" s="13">
        <v>4</v>
      </c>
      <c r="E7" s="13"/>
      <c r="F7" s="13">
        <f t="shared" si="1"/>
        <v>0</v>
      </c>
      <c r="G7" s="13"/>
      <c r="H7" s="13"/>
    </row>
    <row r="8" spans="1:8" ht="55.5" customHeight="1">
      <c r="A8" s="10" t="s">
        <v>443</v>
      </c>
      <c r="B8" s="13">
        <f t="shared" si="2"/>
        <v>7</v>
      </c>
      <c r="C8" s="13">
        <f t="shared" si="0"/>
        <v>5</v>
      </c>
      <c r="D8" s="13">
        <v>4</v>
      </c>
      <c r="E8" s="13">
        <v>1</v>
      </c>
      <c r="F8" s="13">
        <f t="shared" si="1"/>
        <v>2</v>
      </c>
      <c r="G8" s="13"/>
      <c r="H8" s="13">
        <v>2</v>
      </c>
    </row>
    <row r="9" spans="1:8" ht="55.5" customHeight="1">
      <c r="A9" s="10" t="s">
        <v>444</v>
      </c>
      <c r="B9" s="13">
        <f t="shared" si="2"/>
        <v>30</v>
      </c>
      <c r="C9" s="13">
        <f t="shared" si="0"/>
        <v>23</v>
      </c>
      <c r="D9" s="13">
        <v>10</v>
      </c>
      <c r="E9" s="13">
        <v>13</v>
      </c>
      <c r="F9" s="13">
        <f t="shared" si="1"/>
        <v>7</v>
      </c>
      <c r="G9" s="13"/>
      <c r="H9" s="13">
        <v>7</v>
      </c>
    </row>
    <row r="10" spans="1:8" ht="55.5" customHeight="1">
      <c r="A10" s="10" t="s">
        <v>445</v>
      </c>
      <c r="B10" s="13">
        <f t="shared" si="2"/>
        <v>37</v>
      </c>
      <c r="C10" s="13">
        <f t="shared" si="0"/>
        <v>35</v>
      </c>
      <c r="D10" s="13">
        <v>7</v>
      </c>
      <c r="E10" s="13">
        <v>28</v>
      </c>
      <c r="F10" s="13">
        <f t="shared" si="1"/>
        <v>2</v>
      </c>
      <c r="G10" s="13"/>
      <c r="H10" s="13">
        <v>2</v>
      </c>
    </row>
    <row r="11" spans="1:8" ht="55.5" customHeight="1">
      <c r="A11" s="10" t="s">
        <v>446</v>
      </c>
      <c r="B11" s="13">
        <f t="shared" si="2"/>
        <v>65</v>
      </c>
      <c r="C11" s="13">
        <f t="shared" si="0"/>
        <v>55</v>
      </c>
      <c r="D11" s="13">
        <v>9</v>
      </c>
      <c r="E11" s="13">
        <v>46</v>
      </c>
      <c r="F11" s="13">
        <f t="shared" si="1"/>
        <v>10</v>
      </c>
      <c r="G11" s="13">
        <v>1</v>
      </c>
      <c r="H11" s="13">
        <v>9</v>
      </c>
    </row>
    <row r="12" spans="1:8" ht="55.5" customHeight="1">
      <c r="A12" s="10" t="s">
        <v>447</v>
      </c>
      <c r="B12" s="13">
        <f t="shared" si="2"/>
        <v>44</v>
      </c>
      <c r="C12" s="13">
        <f t="shared" si="0"/>
        <v>37</v>
      </c>
      <c r="D12" s="13">
        <v>3</v>
      </c>
      <c r="E12" s="13">
        <v>34</v>
      </c>
      <c r="F12" s="13">
        <f t="shared" si="1"/>
        <v>7</v>
      </c>
      <c r="G12" s="13"/>
      <c r="H12" s="13">
        <v>7</v>
      </c>
    </row>
    <row r="13" spans="1:8" ht="55.5" customHeight="1">
      <c r="A13" s="10" t="s">
        <v>448</v>
      </c>
      <c r="B13" s="13">
        <f t="shared" si="2"/>
        <v>37</v>
      </c>
      <c r="C13" s="13">
        <f t="shared" si="0"/>
        <v>33</v>
      </c>
      <c r="D13" s="13">
        <v>5</v>
      </c>
      <c r="E13" s="13">
        <v>28</v>
      </c>
      <c r="F13" s="13">
        <f t="shared" si="1"/>
        <v>4</v>
      </c>
      <c r="G13" s="13"/>
      <c r="H13" s="13">
        <v>4</v>
      </c>
    </row>
    <row r="14" spans="1:8" ht="55.5" customHeight="1">
      <c r="A14" s="10" t="s">
        <v>449</v>
      </c>
      <c r="B14" s="13">
        <f t="shared" si="2"/>
        <v>11</v>
      </c>
      <c r="C14" s="13">
        <f t="shared" si="0"/>
        <v>9</v>
      </c>
      <c r="D14" s="13">
        <v>1</v>
      </c>
      <c r="E14" s="13">
        <v>8</v>
      </c>
      <c r="F14" s="13">
        <f t="shared" si="1"/>
        <v>2</v>
      </c>
      <c r="G14" s="13"/>
      <c r="H14" s="13">
        <v>2</v>
      </c>
    </row>
    <row r="15" spans="1:8" ht="55.5" customHeight="1">
      <c r="A15" s="16" t="s">
        <v>450</v>
      </c>
      <c r="B15" s="13">
        <f t="shared" si="2"/>
        <v>1</v>
      </c>
      <c r="C15" s="13">
        <f t="shared" si="0"/>
        <v>1</v>
      </c>
      <c r="D15" s="13"/>
      <c r="E15" s="13">
        <v>1</v>
      </c>
      <c r="F15" s="13">
        <f t="shared" si="1"/>
        <v>0</v>
      </c>
      <c r="G15" s="13"/>
      <c r="H15" s="13"/>
    </row>
    <row r="16" spans="1:8" ht="19.5" customHeight="1">
      <c r="A16" s="644" t="s">
        <v>456</v>
      </c>
      <c r="B16" s="598"/>
      <c r="C16" s="598"/>
      <c r="D16" s="598"/>
      <c r="E16" s="598"/>
      <c r="F16" s="598"/>
      <c r="G16" s="598"/>
      <c r="H16" s="598"/>
    </row>
    <row r="17" spans="1:8" ht="19.5" customHeight="1">
      <c r="A17" s="18"/>
      <c r="B17" s="18"/>
      <c r="C17" s="18"/>
      <c r="D17" s="18"/>
      <c r="E17" s="18"/>
      <c r="F17" s="18"/>
      <c r="G17" s="18"/>
      <c r="H17" s="18"/>
    </row>
  </sheetData>
  <mergeCells count="7">
    <mergeCell ref="A16:H16"/>
    <mergeCell ref="A1:H1"/>
    <mergeCell ref="A3:A4"/>
    <mergeCell ref="F3:H3"/>
    <mergeCell ref="C3:E3"/>
    <mergeCell ref="B3:B4"/>
    <mergeCell ref="A2:G2"/>
  </mergeCells>
  <printOptions/>
  <pageMargins left="0.6299212598425197" right="0" top="0.5905511811023623" bottom="0.7874015748031497" header="0" footer="0"/>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I17"/>
  <sheetViews>
    <sheetView workbookViewId="0" topLeftCell="A1">
      <selection activeCell="D6" sqref="D6"/>
    </sheetView>
  </sheetViews>
  <sheetFormatPr defaultColWidth="9.00390625" defaultRowHeight="16.5"/>
  <cols>
    <col min="1" max="1" width="9.625" style="50" customWidth="1"/>
    <col min="2" max="3" width="10.375" style="1" customWidth="1"/>
    <col min="4" max="4" width="10.625" style="1" customWidth="1"/>
    <col min="5" max="5" width="11.875" style="1" customWidth="1"/>
    <col min="6" max="6" width="10.375" style="1" customWidth="1"/>
    <col min="7" max="7" width="10.625" style="1" customWidth="1"/>
    <col min="8" max="8" width="11.875" style="1" customWidth="1"/>
    <col min="9" max="16384" width="9.00390625" style="37" customWidth="1"/>
  </cols>
  <sheetData>
    <row r="1" spans="1:8" ht="33" customHeight="1">
      <c r="A1" s="641" t="s">
        <v>457</v>
      </c>
      <c r="B1" s="641"/>
      <c r="C1" s="641"/>
      <c r="D1" s="641"/>
      <c r="E1" s="641"/>
      <c r="F1" s="641"/>
      <c r="G1" s="641"/>
      <c r="H1" s="641"/>
    </row>
    <row r="2" spans="1:8" ht="33" customHeight="1">
      <c r="A2" s="633" t="s">
        <v>82</v>
      </c>
      <c r="B2" s="633"/>
      <c r="C2" s="633"/>
      <c r="D2" s="633"/>
      <c r="E2" s="633"/>
      <c r="F2" s="633"/>
      <c r="G2" s="633"/>
      <c r="H2" s="20" t="s">
        <v>313</v>
      </c>
    </row>
    <row r="3" spans="1:9" ht="34.5" customHeight="1">
      <c r="A3" s="612" t="s">
        <v>314</v>
      </c>
      <c r="B3" s="603" t="s">
        <v>315</v>
      </c>
      <c r="C3" s="610" t="s">
        <v>328</v>
      </c>
      <c r="D3" s="596"/>
      <c r="E3" s="596"/>
      <c r="F3" s="610" t="s">
        <v>329</v>
      </c>
      <c r="G3" s="596"/>
      <c r="H3" s="596"/>
      <c r="I3" s="39"/>
    </row>
    <row r="4" spans="1:9" ht="34.5" customHeight="1">
      <c r="A4" s="645"/>
      <c r="B4" s="646"/>
      <c r="C4" s="52" t="s">
        <v>318</v>
      </c>
      <c r="D4" s="52" t="s">
        <v>331</v>
      </c>
      <c r="E4" s="9" t="s">
        <v>452</v>
      </c>
      <c r="F4" s="52" t="s">
        <v>318</v>
      </c>
      <c r="G4" s="52" t="s">
        <v>331</v>
      </c>
      <c r="H4" s="9" t="s">
        <v>452</v>
      </c>
      <c r="I4" s="39"/>
    </row>
    <row r="5" spans="1:8" ht="55.5" customHeight="1">
      <c r="A5" s="68" t="s">
        <v>315</v>
      </c>
      <c r="B5" s="13">
        <f>C5+F5</f>
        <v>105</v>
      </c>
      <c r="C5" s="13">
        <f>SUM(D5:E5)</f>
        <v>94</v>
      </c>
      <c r="D5" s="13">
        <f>SUM(D6:D15)</f>
        <v>39</v>
      </c>
      <c r="E5" s="13">
        <f>SUM(E6:E15)</f>
        <v>55</v>
      </c>
      <c r="F5" s="13">
        <f>SUM(G5:H5)</f>
        <v>11</v>
      </c>
      <c r="G5" s="13">
        <f>SUM(G6:G15)</f>
        <v>0</v>
      </c>
      <c r="H5" s="13">
        <f>SUM(H6:H15)</f>
        <v>11</v>
      </c>
    </row>
    <row r="6" spans="1:8" ht="55.5" customHeight="1">
      <c r="A6" s="10" t="s">
        <v>441</v>
      </c>
      <c r="B6" s="13">
        <f aca="true" t="shared" si="0" ref="B6:B15">C6+F6</f>
        <v>1</v>
      </c>
      <c r="C6" s="13">
        <f>SUM(D6:E6)</f>
        <v>0</v>
      </c>
      <c r="D6" s="13">
        <v>0</v>
      </c>
      <c r="E6" s="13">
        <v>0</v>
      </c>
      <c r="F6" s="13">
        <f>SUM(G6:H6)</f>
        <v>1</v>
      </c>
      <c r="G6" s="13">
        <v>0</v>
      </c>
      <c r="H6" s="13">
        <v>1</v>
      </c>
    </row>
    <row r="7" spans="1:8" ht="55.5" customHeight="1">
      <c r="A7" s="10" t="s">
        <v>442</v>
      </c>
      <c r="B7" s="13">
        <f t="shared" si="0"/>
        <v>2</v>
      </c>
      <c r="C7" s="13">
        <f aca="true" t="shared" si="1" ref="C7:C15">SUM(D7:E7)</f>
        <v>2</v>
      </c>
      <c r="D7" s="13">
        <v>1</v>
      </c>
      <c r="E7" s="13">
        <v>1</v>
      </c>
      <c r="F7" s="13">
        <f aca="true" t="shared" si="2" ref="F7:F15">SUM(G7:H7)</f>
        <v>0</v>
      </c>
      <c r="G7" s="13">
        <v>0</v>
      </c>
      <c r="H7" s="13">
        <v>0</v>
      </c>
    </row>
    <row r="8" spans="1:8" ht="55.5" customHeight="1">
      <c r="A8" s="10" t="s">
        <v>443</v>
      </c>
      <c r="B8" s="13">
        <f t="shared" si="0"/>
        <v>7</v>
      </c>
      <c r="C8" s="13">
        <f t="shared" si="1"/>
        <v>6</v>
      </c>
      <c r="D8" s="13">
        <v>6</v>
      </c>
      <c r="E8" s="13">
        <v>0</v>
      </c>
      <c r="F8" s="13">
        <f t="shared" si="2"/>
        <v>1</v>
      </c>
      <c r="G8" s="13">
        <v>0</v>
      </c>
      <c r="H8" s="13">
        <v>1</v>
      </c>
    </row>
    <row r="9" spans="1:8" ht="55.5" customHeight="1">
      <c r="A9" s="10" t="s">
        <v>444</v>
      </c>
      <c r="B9" s="13">
        <f t="shared" si="0"/>
        <v>15</v>
      </c>
      <c r="C9" s="13">
        <f t="shared" si="1"/>
        <v>14</v>
      </c>
      <c r="D9" s="13">
        <v>12</v>
      </c>
      <c r="E9" s="13">
        <v>2</v>
      </c>
      <c r="F9" s="13">
        <f t="shared" si="2"/>
        <v>1</v>
      </c>
      <c r="G9" s="13">
        <v>0</v>
      </c>
      <c r="H9" s="13">
        <v>1</v>
      </c>
    </row>
    <row r="10" spans="1:8" ht="55.5" customHeight="1">
      <c r="A10" s="10" t="s">
        <v>445</v>
      </c>
      <c r="B10" s="13">
        <f t="shared" si="0"/>
        <v>18</v>
      </c>
      <c r="C10" s="13">
        <f t="shared" si="1"/>
        <v>16</v>
      </c>
      <c r="D10" s="13">
        <v>7</v>
      </c>
      <c r="E10" s="13">
        <v>9</v>
      </c>
      <c r="F10" s="13">
        <f t="shared" si="2"/>
        <v>2</v>
      </c>
      <c r="G10" s="13">
        <v>0</v>
      </c>
      <c r="H10" s="13">
        <v>2</v>
      </c>
    </row>
    <row r="11" spans="1:8" ht="55.5" customHeight="1">
      <c r="A11" s="10" t="s">
        <v>446</v>
      </c>
      <c r="B11" s="13">
        <f t="shared" si="0"/>
        <v>30</v>
      </c>
      <c r="C11" s="13">
        <f t="shared" si="1"/>
        <v>27</v>
      </c>
      <c r="D11" s="13">
        <v>9</v>
      </c>
      <c r="E11" s="13">
        <v>18</v>
      </c>
      <c r="F11" s="13">
        <f t="shared" si="2"/>
        <v>3</v>
      </c>
      <c r="G11" s="13">
        <v>0</v>
      </c>
      <c r="H11" s="13">
        <v>3</v>
      </c>
    </row>
    <row r="12" spans="1:8" ht="55.5" customHeight="1">
      <c r="A12" s="10" t="s">
        <v>447</v>
      </c>
      <c r="B12" s="13">
        <f t="shared" si="0"/>
        <v>19</v>
      </c>
      <c r="C12" s="13">
        <f t="shared" si="1"/>
        <v>19</v>
      </c>
      <c r="D12" s="13">
        <v>3</v>
      </c>
      <c r="E12" s="13">
        <v>16</v>
      </c>
      <c r="F12" s="13">
        <f t="shared" si="2"/>
        <v>0</v>
      </c>
      <c r="G12" s="13">
        <v>0</v>
      </c>
      <c r="H12" s="13">
        <v>0</v>
      </c>
    </row>
    <row r="13" spans="1:8" ht="55.5" customHeight="1">
      <c r="A13" s="10" t="s">
        <v>448</v>
      </c>
      <c r="B13" s="13">
        <f t="shared" si="0"/>
        <v>8</v>
      </c>
      <c r="C13" s="13">
        <f t="shared" si="1"/>
        <v>6</v>
      </c>
      <c r="D13" s="13">
        <v>1</v>
      </c>
      <c r="E13" s="13">
        <v>5</v>
      </c>
      <c r="F13" s="13">
        <f t="shared" si="2"/>
        <v>2</v>
      </c>
      <c r="G13" s="13">
        <v>0</v>
      </c>
      <c r="H13" s="13">
        <v>2</v>
      </c>
    </row>
    <row r="14" spans="1:8" ht="55.5" customHeight="1">
      <c r="A14" s="10" t="s">
        <v>449</v>
      </c>
      <c r="B14" s="13">
        <f t="shared" si="0"/>
        <v>5</v>
      </c>
      <c r="C14" s="13">
        <f t="shared" si="1"/>
        <v>4</v>
      </c>
      <c r="D14" s="13">
        <v>0</v>
      </c>
      <c r="E14" s="13">
        <v>4</v>
      </c>
      <c r="F14" s="13">
        <f t="shared" si="2"/>
        <v>1</v>
      </c>
      <c r="G14" s="13">
        <v>0</v>
      </c>
      <c r="H14" s="13">
        <v>1</v>
      </c>
    </row>
    <row r="15" spans="1:8" ht="55.5" customHeight="1">
      <c r="A15" s="16" t="s">
        <v>450</v>
      </c>
      <c r="B15" s="13">
        <f t="shared" si="0"/>
        <v>0</v>
      </c>
      <c r="C15" s="13">
        <f t="shared" si="1"/>
        <v>0</v>
      </c>
      <c r="D15" s="17">
        <v>0</v>
      </c>
      <c r="E15" s="17">
        <v>0</v>
      </c>
      <c r="F15" s="13">
        <f t="shared" si="2"/>
        <v>0</v>
      </c>
      <c r="G15" s="13">
        <v>0</v>
      </c>
      <c r="H15" s="13">
        <v>0</v>
      </c>
    </row>
    <row r="16" spans="1:8" ht="19.5" customHeight="1">
      <c r="A16" s="580" t="s">
        <v>458</v>
      </c>
      <c r="B16" s="598"/>
      <c r="C16" s="598"/>
      <c r="D16" s="598"/>
      <c r="E16" s="598"/>
      <c r="F16" s="598"/>
      <c r="G16" s="598"/>
      <c r="H16" s="598"/>
    </row>
    <row r="17" spans="1:8" ht="19.5" customHeight="1">
      <c r="A17" s="18"/>
      <c r="B17" s="18"/>
      <c r="C17" s="18"/>
      <c r="D17" s="18"/>
      <c r="E17" s="18"/>
      <c r="F17" s="18"/>
      <c r="G17" s="18"/>
      <c r="H17" s="18"/>
    </row>
  </sheetData>
  <mergeCells count="7">
    <mergeCell ref="A16:H16"/>
    <mergeCell ref="A1:H1"/>
    <mergeCell ref="A3:A4"/>
    <mergeCell ref="F3:H3"/>
    <mergeCell ref="C3:E3"/>
    <mergeCell ref="B3:B4"/>
    <mergeCell ref="A2:G2"/>
  </mergeCells>
  <printOptions/>
  <pageMargins left="0.6299212598425197" right="0" top="0.5905511811023623" bottom="0.7874015748031497" header="0" footer="0"/>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J17"/>
  <sheetViews>
    <sheetView workbookViewId="0" topLeftCell="A1">
      <selection activeCell="D6" sqref="D6"/>
    </sheetView>
  </sheetViews>
  <sheetFormatPr defaultColWidth="9.00390625" defaultRowHeight="16.5"/>
  <cols>
    <col min="1" max="1" width="9.125" style="50" customWidth="1"/>
    <col min="2" max="3" width="9.375" style="1" customWidth="1"/>
    <col min="4" max="4" width="10.625" style="1" customWidth="1"/>
    <col min="5" max="6" width="9.375" style="1" customWidth="1"/>
    <col min="7" max="7" width="10.625" style="1" customWidth="1"/>
    <col min="8" max="8" width="9.375" style="1" customWidth="1"/>
    <col min="9" max="9" width="8.625" style="1" customWidth="1"/>
    <col min="10" max="16384" width="9.00390625" style="37" customWidth="1"/>
  </cols>
  <sheetData>
    <row r="1" spans="1:9" ht="33" customHeight="1">
      <c r="A1" s="641" t="s">
        <v>459</v>
      </c>
      <c r="B1" s="641"/>
      <c r="C1" s="641"/>
      <c r="D1" s="641"/>
      <c r="E1" s="641"/>
      <c r="F1" s="641"/>
      <c r="G1" s="641"/>
      <c r="H1" s="641"/>
      <c r="I1" s="641"/>
    </row>
    <row r="2" spans="1:9" ht="33" customHeight="1">
      <c r="A2" s="633" t="s">
        <v>83</v>
      </c>
      <c r="B2" s="633"/>
      <c r="C2" s="633"/>
      <c r="D2" s="633"/>
      <c r="E2" s="633"/>
      <c r="F2" s="633"/>
      <c r="G2" s="633"/>
      <c r="H2" s="633"/>
      <c r="I2" s="20" t="s">
        <v>313</v>
      </c>
    </row>
    <row r="3" spans="1:10" ht="34.5" customHeight="1">
      <c r="A3" s="612" t="s">
        <v>314</v>
      </c>
      <c r="B3" s="603" t="s">
        <v>315</v>
      </c>
      <c r="C3" s="610" t="s">
        <v>328</v>
      </c>
      <c r="D3" s="596"/>
      <c r="E3" s="596"/>
      <c r="F3" s="610" t="s">
        <v>329</v>
      </c>
      <c r="G3" s="596"/>
      <c r="H3" s="627"/>
      <c r="I3" s="606" t="s">
        <v>330</v>
      </c>
      <c r="J3" s="39"/>
    </row>
    <row r="4" spans="1:10" ht="34.5" customHeight="1">
      <c r="A4" s="645"/>
      <c r="B4" s="646"/>
      <c r="C4" s="52" t="s">
        <v>318</v>
      </c>
      <c r="D4" s="52" t="s">
        <v>331</v>
      </c>
      <c r="E4" s="9" t="s">
        <v>460</v>
      </c>
      <c r="F4" s="52" t="s">
        <v>318</v>
      </c>
      <c r="G4" s="52" t="s">
        <v>331</v>
      </c>
      <c r="H4" s="9" t="s">
        <v>460</v>
      </c>
      <c r="I4" s="595"/>
      <c r="J4" s="39"/>
    </row>
    <row r="5" spans="1:9" ht="55.5" customHeight="1">
      <c r="A5" s="68" t="s">
        <v>315</v>
      </c>
      <c r="B5" s="13">
        <f>C5+F5+I5</f>
        <v>70</v>
      </c>
      <c r="C5" s="13">
        <f>SUM(D5:E5)</f>
        <v>32</v>
      </c>
      <c r="D5" s="13">
        <f>SUM(D6:D15)</f>
        <v>0</v>
      </c>
      <c r="E5" s="13">
        <f>SUM(E6:E15)</f>
        <v>32</v>
      </c>
      <c r="F5" s="13">
        <f>SUM(G5:H5)</f>
        <v>33</v>
      </c>
      <c r="G5" s="13">
        <f>SUM(G6:G15)</f>
        <v>0</v>
      </c>
      <c r="H5" s="13">
        <f>SUM(H6:H15)</f>
        <v>33</v>
      </c>
      <c r="I5" s="13">
        <f>SUM(I6:I15)</f>
        <v>5</v>
      </c>
    </row>
    <row r="6" spans="1:9" ht="55.5" customHeight="1">
      <c r="A6" s="10" t="s">
        <v>441</v>
      </c>
      <c r="B6" s="13">
        <f aca="true" t="shared" si="0" ref="B6:B15">C6+F6+I6</f>
        <v>28</v>
      </c>
      <c r="C6" s="13">
        <f aca="true" t="shared" si="1" ref="C6:C15">SUM(D6:E6)</f>
        <v>15</v>
      </c>
      <c r="D6" s="13">
        <v>0</v>
      </c>
      <c r="E6" s="13">
        <v>15</v>
      </c>
      <c r="F6" s="13">
        <f aca="true" t="shared" si="2" ref="F6:F15">SUM(G6:H6)</f>
        <v>12</v>
      </c>
      <c r="G6" s="13">
        <v>0</v>
      </c>
      <c r="H6" s="13">
        <v>12</v>
      </c>
      <c r="I6" s="13">
        <v>1</v>
      </c>
    </row>
    <row r="7" spans="1:9" ht="55.5" customHeight="1">
      <c r="A7" s="10" t="s">
        <v>442</v>
      </c>
      <c r="B7" s="13">
        <f t="shared" si="0"/>
        <v>9</v>
      </c>
      <c r="C7" s="13">
        <f t="shared" si="1"/>
        <v>6</v>
      </c>
      <c r="D7" s="13">
        <v>0</v>
      </c>
      <c r="E7" s="13">
        <v>6</v>
      </c>
      <c r="F7" s="13">
        <f t="shared" si="2"/>
        <v>2</v>
      </c>
      <c r="G7" s="13">
        <v>0</v>
      </c>
      <c r="H7" s="13">
        <v>2</v>
      </c>
      <c r="I7" s="13">
        <v>1</v>
      </c>
    </row>
    <row r="8" spans="1:9" ht="55.5" customHeight="1">
      <c r="A8" s="10" t="s">
        <v>443</v>
      </c>
      <c r="B8" s="13">
        <f t="shared" si="0"/>
        <v>10</v>
      </c>
      <c r="C8" s="13">
        <f t="shared" si="1"/>
        <v>4</v>
      </c>
      <c r="D8" s="13">
        <v>0</v>
      </c>
      <c r="E8" s="13">
        <v>4</v>
      </c>
      <c r="F8" s="13">
        <f t="shared" si="2"/>
        <v>4</v>
      </c>
      <c r="G8" s="13">
        <v>0</v>
      </c>
      <c r="H8" s="13">
        <v>4</v>
      </c>
      <c r="I8" s="13">
        <v>2</v>
      </c>
    </row>
    <row r="9" spans="1:9" ht="55.5" customHeight="1">
      <c r="A9" s="10" t="s">
        <v>444</v>
      </c>
      <c r="B9" s="13">
        <f t="shared" si="0"/>
        <v>14</v>
      </c>
      <c r="C9" s="13">
        <f t="shared" si="1"/>
        <v>5</v>
      </c>
      <c r="D9" s="13">
        <v>0</v>
      </c>
      <c r="E9" s="13">
        <v>5</v>
      </c>
      <c r="F9" s="13">
        <f t="shared" si="2"/>
        <v>8</v>
      </c>
      <c r="G9" s="13">
        <v>0</v>
      </c>
      <c r="H9" s="13">
        <v>8</v>
      </c>
      <c r="I9" s="13">
        <v>1</v>
      </c>
    </row>
    <row r="10" spans="1:9" ht="55.5" customHeight="1">
      <c r="A10" s="10" t="s">
        <v>445</v>
      </c>
      <c r="B10" s="13">
        <f t="shared" si="0"/>
        <v>5</v>
      </c>
      <c r="C10" s="13">
        <f t="shared" si="1"/>
        <v>0</v>
      </c>
      <c r="D10" s="13">
        <v>0</v>
      </c>
      <c r="E10" s="13">
        <v>0</v>
      </c>
      <c r="F10" s="13">
        <f t="shared" si="2"/>
        <v>5</v>
      </c>
      <c r="G10" s="13">
        <v>0</v>
      </c>
      <c r="H10" s="13">
        <v>5</v>
      </c>
      <c r="I10" s="13">
        <v>0</v>
      </c>
    </row>
    <row r="11" spans="1:9" ht="55.5" customHeight="1">
      <c r="A11" s="10" t="s">
        <v>446</v>
      </c>
      <c r="B11" s="13">
        <f t="shared" si="0"/>
        <v>2</v>
      </c>
      <c r="C11" s="13">
        <f t="shared" si="1"/>
        <v>1</v>
      </c>
      <c r="D11" s="13">
        <v>0</v>
      </c>
      <c r="E11" s="13">
        <v>1</v>
      </c>
      <c r="F11" s="13">
        <f t="shared" si="2"/>
        <v>1</v>
      </c>
      <c r="G11" s="13">
        <v>0</v>
      </c>
      <c r="H11" s="13">
        <v>1</v>
      </c>
      <c r="I11" s="13">
        <v>0</v>
      </c>
    </row>
    <row r="12" spans="1:9" ht="55.5" customHeight="1">
      <c r="A12" s="10" t="s">
        <v>447</v>
      </c>
      <c r="B12" s="13">
        <f>C12+F12+I12</f>
        <v>1</v>
      </c>
      <c r="C12" s="13">
        <f t="shared" si="1"/>
        <v>0</v>
      </c>
      <c r="D12" s="13">
        <v>0</v>
      </c>
      <c r="E12" s="13">
        <v>0</v>
      </c>
      <c r="F12" s="13">
        <f t="shared" si="2"/>
        <v>1</v>
      </c>
      <c r="G12" s="13">
        <v>0</v>
      </c>
      <c r="H12" s="13">
        <v>1</v>
      </c>
      <c r="I12" s="13">
        <v>0</v>
      </c>
    </row>
    <row r="13" spans="1:9" ht="55.5" customHeight="1">
      <c r="A13" s="10" t="s">
        <v>448</v>
      </c>
      <c r="B13" s="13">
        <f t="shared" si="0"/>
        <v>1</v>
      </c>
      <c r="C13" s="13">
        <f t="shared" si="1"/>
        <v>1</v>
      </c>
      <c r="D13" s="13">
        <v>0</v>
      </c>
      <c r="E13" s="13">
        <v>1</v>
      </c>
      <c r="F13" s="13">
        <f t="shared" si="2"/>
        <v>0</v>
      </c>
      <c r="G13" s="13">
        <v>0</v>
      </c>
      <c r="H13" s="13">
        <v>0</v>
      </c>
      <c r="I13" s="13">
        <v>0</v>
      </c>
    </row>
    <row r="14" spans="1:9" ht="55.5" customHeight="1">
      <c r="A14" s="10" t="s">
        <v>449</v>
      </c>
      <c r="B14" s="13">
        <f t="shared" si="0"/>
        <v>0</v>
      </c>
      <c r="C14" s="13">
        <f t="shared" si="1"/>
        <v>0</v>
      </c>
      <c r="D14" s="13">
        <v>0</v>
      </c>
      <c r="E14" s="13">
        <v>0</v>
      </c>
      <c r="F14" s="13">
        <f t="shared" si="2"/>
        <v>0</v>
      </c>
      <c r="G14" s="13">
        <v>0</v>
      </c>
      <c r="H14" s="13">
        <v>0</v>
      </c>
      <c r="I14" s="13">
        <v>0</v>
      </c>
    </row>
    <row r="15" spans="1:9" ht="55.5" customHeight="1">
      <c r="A15" s="16" t="s">
        <v>450</v>
      </c>
      <c r="B15" s="13">
        <f t="shared" si="0"/>
        <v>0</v>
      </c>
      <c r="C15" s="13">
        <f t="shared" si="1"/>
        <v>0</v>
      </c>
      <c r="D15" s="13">
        <v>0</v>
      </c>
      <c r="E15" s="13">
        <v>0</v>
      </c>
      <c r="F15" s="13">
        <f t="shared" si="2"/>
        <v>0</v>
      </c>
      <c r="G15" s="13">
        <v>0</v>
      </c>
      <c r="H15" s="13">
        <v>0</v>
      </c>
      <c r="I15" s="13">
        <v>0</v>
      </c>
    </row>
    <row r="16" spans="1:9" ht="19.5" customHeight="1">
      <c r="A16" s="580" t="s">
        <v>461</v>
      </c>
      <c r="B16" s="598"/>
      <c r="C16" s="598"/>
      <c r="D16" s="598"/>
      <c r="E16" s="598"/>
      <c r="F16" s="598"/>
      <c r="G16" s="598"/>
      <c r="H16" s="598"/>
      <c r="I16" s="598"/>
    </row>
    <row r="17" spans="1:9" ht="19.5" customHeight="1">
      <c r="A17" s="18"/>
      <c r="B17" s="18"/>
      <c r="C17" s="18"/>
      <c r="D17" s="18"/>
      <c r="E17" s="18"/>
      <c r="F17" s="18"/>
      <c r="G17" s="18"/>
      <c r="H17" s="18"/>
      <c r="I17" s="18"/>
    </row>
  </sheetData>
  <mergeCells count="8">
    <mergeCell ref="A16:I16"/>
    <mergeCell ref="A1:I1"/>
    <mergeCell ref="A3:A4"/>
    <mergeCell ref="C3:E3"/>
    <mergeCell ref="B3:B4"/>
    <mergeCell ref="F3:H3"/>
    <mergeCell ref="I3:I4"/>
    <mergeCell ref="A2:H2"/>
  </mergeCells>
  <printOptions/>
  <pageMargins left="0.6299212598425197" right="0" top="0.5905511811023623" bottom="0.7874015748031497" header="0" footer="0"/>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P34"/>
  <sheetViews>
    <sheetView workbookViewId="0" topLeftCell="A1">
      <selection activeCell="H6" sqref="H6"/>
    </sheetView>
  </sheetViews>
  <sheetFormatPr defaultColWidth="9.00390625" defaultRowHeight="16.5"/>
  <cols>
    <col min="1" max="1" width="9.75390625" style="50" customWidth="1"/>
    <col min="2" max="6" width="10.50390625" style="1" customWidth="1"/>
    <col min="7" max="7" width="11.50390625" style="1" customWidth="1"/>
    <col min="8" max="8" width="11.375" style="1" customWidth="1"/>
    <col min="9" max="16" width="10.50390625" style="1" customWidth="1"/>
    <col min="17" max="16384" width="9.00390625" style="37" customWidth="1"/>
  </cols>
  <sheetData>
    <row r="1" spans="1:16" ht="30" customHeight="1">
      <c r="A1" s="630" t="s">
        <v>758</v>
      </c>
      <c r="B1" s="630"/>
      <c r="C1" s="630"/>
      <c r="D1" s="630"/>
      <c r="E1" s="630"/>
      <c r="F1" s="630"/>
      <c r="G1" s="630"/>
      <c r="H1" s="630"/>
      <c r="I1" s="304" t="s">
        <v>760</v>
      </c>
      <c r="J1" s="304"/>
      <c r="K1" s="304"/>
      <c r="L1" s="304"/>
      <c r="M1" s="304"/>
      <c r="N1" s="304"/>
      <c r="O1" s="304"/>
      <c r="P1" s="304"/>
    </row>
    <row r="2" spans="1:16" ht="30" customHeight="1">
      <c r="A2" s="632" t="s">
        <v>84</v>
      </c>
      <c r="B2" s="632"/>
      <c r="C2" s="632"/>
      <c r="D2" s="632"/>
      <c r="E2" s="632"/>
      <c r="F2" s="632"/>
      <c r="G2" s="632"/>
      <c r="H2" s="632"/>
      <c r="I2" s="305" t="s">
        <v>761</v>
      </c>
      <c r="J2" s="301"/>
      <c r="K2" s="301"/>
      <c r="L2" s="301"/>
      <c r="M2" s="301"/>
      <c r="N2" s="301"/>
      <c r="O2" s="301"/>
      <c r="P2" s="294" t="s">
        <v>608</v>
      </c>
    </row>
    <row r="3" spans="1:16" ht="30" customHeight="1">
      <c r="A3" s="612" t="s">
        <v>314</v>
      </c>
      <c r="B3" s="650" t="s">
        <v>315</v>
      </c>
      <c r="C3" s="651"/>
      <c r="D3" s="652"/>
      <c r="E3" s="652"/>
      <c r="F3" s="653"/>
      <c r="G3" s="648" t="s">
        <v>462</v>
      </c>
      <c r="H3" s="649"/>
      <c r="I3" s="303" t="s">
        <v>759</v>
      </c>
      <c r="J3" s="306"/>
      <c r="K3" s="307"/>
      <c r="L3" s="610" t="s">
        <v>463</v>
      </c>
      <c r="M3" s="596"/>
      <c r="N3" s="596"/>
      <c r="O3" s="596"/>
      <c r="P3" s="596"/>
    </row>
    <row r="4" spans="1:16" ht="30" customHeight="1">
      <c r="A4" s="613"/>
      <c r="B4" s="7" t="s">
        <v>318</v>
      </c>
      <c r="C4" s="7" t="s">
        <v>464</v>
      </c>
      <c r="D4" s="7" t="s">
        <v>634</v>
      </c>
      <c r="E4" s="7" t="s">
        <v>635</v>
      </c>
      <c r="F4" s="7" t="s">
        <v>465</v>
      </c>
      <c r="G4" s="7" t="s">
        <v>318</v>
      </c>
      <c r="H4" s="7" t="s">
        <v>464</v>
      </c>
      <c r="I4" s="6" t="s">
        <v>634</v>
      </c>
      <c r="J4" s="7" t="s">
        <v>635</v>
      </c>
      <c r="K4" s="7" t="s">
        <v>465</v>
      </c>
      <c r="L4" s="7" t="s">
        <v>318</v>
      </c>
      <c r="M4" s="7" t="s">
        <v>464</v>
      </c>
      <c r="N4" s="7" t="s">
        <v>634</v>
      </c>
      <c r="O4" s="7" t="s">
        <v>635</v>
      </c>
      <c r="P4" s="52" t="s">
        <v>465</v>
      </c>
    </row>
    <row r="5" spans="1:16" ht="21.75" customHeight="1">
      <c r="A5" s="64" t="s">
        <v>315</v>
      </c>
      <c r="B5" s="61">
        <f>G5+L5</f>
        <v>2930</v>
      </c>
      <c r="C5" s="61">
        <f aca="true" t="shared" si="0" ref="C5:F20">H5+M5</f>
        <v>1</v>
      </c>
      <c r="D5" s="61">
        <f t="shared" si="0"/>
        <v>890</v>
      </c>
      <c r="E5" s="61">
        <f t="shared" si="0"/>
        <v>276</v>
      </c>
      <c r="F5" s="61">
        <f t="shared" si="0"/>
        <v>1763</v>
      </c>
      <c r="G5" s="61">
        <f>SUM(H5:K5)</f>
        <v>2808</v>
      </c>
      <c r="H5" s="61">
        <f>SUM(H6:H31)</f>
        <v>1</v>
      </c>
      <c r="I5" s="61">
        <f>SUM(I6:I31)</f>
        <v>803</v>
      </c>
      <c r="J5" s="61">
        <f>SUM(J6:J31)</f>
        <v>241</v>
      </c>
      <c r="K5" s="61">
        <f>SUM(K6:K31)</f>
        <v>1763</v>
      </c>
      <c r="L5" s="61">
        <f>SUM(M5:P5)</f>
        <v>122</v>
      </c>
      <c r="M5" s="61">
        <f>SUM(M6:M31)</f>
        <v>0</v>
      </c>
      <c r="N5" s="61">
        <f>SUM(N6:N31)</f>
        <v>87</v>
      </c>
      <c r="O5" s="61">
        <f>SUM(O6:O31)</f>
        <v>35</v>
      </c>
      <c r="P5" s="61">
        <f>SUM(P6:P31)</f>
        <v>0</v>
      </c>
    </row>
    <row r="6" spans="1:16" ht="21.75" customHeight="1">
      <c r="A6" s="28" t="s">
        <v>441</v>
      </c>
      <c r="B6" s="61">
        <f aca="true" t="shared" si="1" ref="B6:F31">G6+L6</f>
        <v>1440</v>
      </c>
      <c r="C6" s="61">
        <f t="shared" si="0"/>
        <v>0</v>
      </c>
      <c r="D6" s="61">
        <f t="shared" si="0"/>
        <v>6</v>
      </c>
      <c r="E6" s="61">
        <f t="shared" si="0"/>
        <v>9</v>
      </c>
      <c r="F6" s="61">
        <f t="shared" si="0"/>
        <v>1425</v>
      </c>
      <c r="G6" s="61">
        <f aca="true" t="shared" si="2" ref="G6:G31">SUM(H6:K6)</f>
        <v>1440</v>
      </c>
      <c r="H6" s="61">
        <v>0</v>
      </c>
      <c r="I6" s="61">
        <v>6</v>
      </c>
      <c r="J6" s="61">
        <v>9</v>
      </c>
      <c r="K6" s="61">
        <v>1425</v>
      </c>
      <c r="L6" s="61">
        <f aca="true" t="shared" si="3" ref="L6:L31">SUM(M6:P6)</f>
        <v>0</v>
      </c>
      <c r="M6" s="61">
        <v>0</v>
      </c>
      <c r="N6" s="61">
        <v>0</v>
      </c>
      <c r="O6" s="61">
        <v>0</v>
      </c>
      <c r="P6" s="61">
        <v>0</v>
      </c>
    </row>
    <row r="7" spans="1:16" ht="21.75" customHeight="1">
      <c r="A7" s="77" t="s">
        <v>640</v>
      </c>
      <c r="B7" s="61">
        <f t="shared" si="1"/>
        <v>165</v>
      </c>
      <c r="C7" s="61">
        <f t="shared" si="0"/>
        <v>0</v>
      </c>
      <c r="D7" s="61">
        <f t="shared" si="0"/>
        <v>4</v>
      </c>
      <c r="E7" s="61">
        <f t="shared" si="0"/>
        <v>4</v>
      </c>
      <c r="F7" s="61">
        <f t="shared" si="0"/>
        <v>157</v>
      </c>
      <c r="G7" s="61">
        <f t="shared" si="2"/>
        <v>165</v>
      </c>
      <c r="H7" s="61">
        <v>0</v>
      </c>
      <c r="I7" s="61">
        <v>4</v>
      </c>
      <c r="J7" s="61">
        <v>4</v>
      </c>
      <c r="K7" s="61">
        <v>157</v>
      </c>
      <c r="L7" s="61">
        <f t="shared" si="3"/>
        <v>0</v>
      </c>
      <c r="M7" s="61">
        <v>0</v>
      </c>
      <c r="N7" s="61">
        <v>0</v>
      </c>
      <c r="O7" s="61">
        <v>0</v>
      </c>
      <c r="P7" s="61">
        <v>0</v>
      </c>
    </row>
    <row r="8" spans="1:16" ht="21.75" customHeight="1">
      <c r="A8" s="77" t="s">
        <v>466</v>
      </c>
      <c r="B8" s="61">
        <f t="shared" si="1"/>
        <v>122</v>
      </c>
      <c r="C8" s="61">
        <f t="shared" si="0"/>
        <v>0</v>
      </c>
      <c r="D8" s="61">
        <f t="shared" si="0"/>
        <v>12</v>
      </c>
      <c r="E8" s="61">
        <f t="shared" si="0"/>
        <v>8</v>
      </c>
      <c r="F8" s="61">
        <f t="shared" si="0"/>
        <v>102</v>
      </c>
      <c r="G8" s="61">
        <f t="shared" si="2"/>
        <v>122</v>
      </c>
      <c r="H8" s="61">
        <v>0</v>
      </c>
      <c r="I8" s="61">
        <v>12</v>
      </c>
      <c r="J8" s="61">
        <v>8</v>
      </c>
      <c r="K8" s="61">
        <v>102</v>
      </c>
      <c r="L8" s="61">
        <f t="shared" si="3"/>
        <v>0</v>
      </c>
      <c r="M8" s="61">
        <v>0</v>
      </c>
      <c r="N8" s="61">
        <v>0</v>
      </c>
      <c r="O8" s="61">
        <v>0</v>
      </c>
      <c r="P8" s="61">
        <v>0</v>
      </c>
    </row>
    <row r="9" spans="1:16" ht="21.75" customHeight="1">
      <c r="A9" s="77" t="s">
        <v>467</v>
      </c>
      <c r="B9" s="61">
        <f t="shared" si="1"/>
        <v>74</v>
      </c>
      <c r="C9" s="61">
        <f t="shared" si="0"/>
        <v>0</v>
      </c>
      <c r="D9" s="61">
        <f t="shared" si="0"/>
        <v>22</v>
      </c>
      <c r="E9" s="61">
        <f t="shared" si="0"/>
        <v>14</v>
      </c>
      <c r="F9" s="61">
        <f t="shared" si="0"/>
        <v>38</v>
      </c>
      <c r="G9" s="61">
        <f t="shared" si="2"/>
        <v>74</v>
      </c>
      <c r="H9" s="61">
        <v>0</v>
      </c>
      <c r="I9" s="61">
        <v>22</v>
      </c>
      <c r="J9" s="61">
        <v>14</v>
      </c>
      <c r="K9" s="61">
        <v>38</v>
      </c>
      <c r="L9" s="61">
        <f t="shared" si="3"/>
        <v>0</v>
      </c>
      <c r="M9" s="61">
        <v>0</v>
      </c>
      <c r="N9" s="61">
        <v>0</v>
      </c>
      <c r="O9" s="61">
        <v>0</v>
      </c>
      <c r="P9" s="61">
        <v>0</v>
      </c>
    </row>
    <row r="10" spans="1:16" ht="21.75" customHeight="1">
      <c r="A10" s="77" t="s">
        <v>468</v>
      </c>
      <c r="B10" s="61">
        <f t="shared" si="1"/>
        <v>47</v>
      </c>
      <c r="C10" s="61">
        <f t="shared" si="0"/>
        <v>0</v>
      </c>
      <c r="D10" s="61">
        <f t="shared" si="0"/>
        <v>23</v>
      </c>
      <c r="E10" s="61">
        <f t="shared" si="0"/>
        <v>10</v>
      </c>
      <c r="F10" s="61">
        <f t="shared" si="0"/>
        <v>14</v>
      </c>
      <c r="G10" s="61">
        <f t="shared" si="2"/>
        <v>47</v>
      </c>
      <c r="H10" s="61">
        <v>0</v>
      </c>
      <c r="I10" s="61">
        <v>23</v>
      </c>
      <c r="J10" s="61">
        <v>10</v>
      </c>
      <c r="K10" s="61">
        <v>14</v>
      </c>
      <c r="L10" s="61">
        <f t="shared" si="3"/>
        <v>0</v>
      </c>
      <c r="M10" s="61">
        <v>0</v>
      </c>
      <c r="N10" s="61">
        <v>0</v>
      </c>
      <c r="O10" s="61">
        <v>0</v>
      </c>
      <c r="P10" s="61">
        <v>0</v>
      </c>
    </row>
    <row r="11" spans="1:16" ht="21.75" customHeight="1">
      <c r="A11" s="77" t="s">
        <v>469</v>
      </c>
      <c r="B11" s="61">
        <f t="shared" si="1"/>
        <v>49</v>
      </c>
      <c r="C11" s="61">
        <f t="shared" si="0"/>
        <v>0</v>
      </c>
      <c r="D11" s="61">
        <f t="shared" si="0"/>
        <v>33</v>
      </c>
      <c r="E11" s="61">
        <f t="shared" si="0"/>
        <v>9</v>
      </c>
      <c r="F11" s="61">
        <f t="shared" si="0"/>
        <v>7</v>
      </c>
      <c r="G11" s="61">
        <f t="shared" si="2"/>
        <v>49</v>
      </c>
      <c r="H11" s="61">
        <v>0</v>
      </c>
      <c r="I11" s="61">
        <v>33</v>
      </c>
      <c r="J11" s="61">
        <v>9</v>
      </c>
      <c r="K11" s="61">
        <v>7</v>
      </c>
      <c r="L11" s="61">
        <f t="shared" si="3"/>
        <v>0</v>
      </c>
      <c r="M11" s="61">
        <v>0</v>
      </c>
      <c r="N11" s="61">
        <v>0</v>
      </c>
      <c r="O11" s="61">
        <v>0</v>
      </c>
      <c r="P11" s="61">
        <v>0</v>
      </c>
    </row>
    <row r="12" spans="1:16" ht="21.75" customHeight="1">
      <c r="A12" s="77" t="s">
        <v>470</v>
      </c>
      <c r="B12" s="61">
        <f t="shared" si="1"/>
        <v>48</v>
      </c>
      <c r="C12" s="61">
        <f t="shared" si="0"/>
        <v>0</v>
      </c>
      <c r="D12" s="61">
        <f t="shared" si="0"/>
        <v>21</v>
      </c>
      <c r="E12" s="61">
        <f t="shared" si="0"/>
        <v>19</v>
      </c>
      <c r="F12" s="61">
        <f t="shared" si="0"/>
        <v>8</v>
      </c>
      <c r="G12" s="61">
        <f t="shared" si="2"/>
        <v>48</v>
      </c>
      <c r="H12" s="61">
        <v>0</v>
      </c>
      <c r="I12" s="61">
        <v>21</v>
      </c>
      <c r="J12" s="61">
        <v>19</v>
      </c>
      <c r="K12" s="61">
        <v>8</v>
      </c>
      <c r="L12" s="61">
        <f t="shared" si="3"/>
        <v>0</v>
      </c>
      <c r="M12" s="61">
        <v>0</v>
      </c>
      <c r="N12" s="61">
        <v>0</v>
      </c>
      <c r="O12" s="61">
        <v>0</v>
      </c>
      <c r="P12" s="61">
        <v>0</v>
      </c>
    </row>
    <row r="13" spans="1:16" ht="21.75" customHeight="1">
      <c r="A13" s="77" t="s">
        <v>471</v>
      </c>
      <c r="B13" s="61">
        <f t="shared" si="1"/>
        <v>56</v>
      </c>
      <c r="C13" s="61">
        <f t="shared" si="0"/>
        <v>0</v>
      </c>
      <c r="D13" s="61">
        <f t="shared" si="0"/>
        <v>33</v>
      </c>
      <c r="E13" s="61">
        <f t="shared" si="0"/>
        <v>19</v>
      </c>
      <c r="F13" s="61">
        <f t="shared" si="0"/>
        <v>4</v>
      </c>
      <c r="G13" s="61">
        <f t="shared" si="2"/>
        <v>56</v>
      </c>
      <c r="H13" s="61">
        <v>0</v>
      </c>
      <c r="I13" s="61">
        <v>33</v>
      </c>
      <c r="J13" s="61">
        <v>19</v>
      </c>
      <c r="K13" s="61">
        <v>4</v>
      </c>
      <c r="L13" s="61">
        <f t="shared" si="3"/>
        <v>0</v>
      </c>
      <c r="M13" s="61">
        <v>0</v>
      </c>
      <c r="N13" s="61">
        <v>0</v>
      </c>
      <c r="O13" s="61">
        <v>0</v>
      </c>
      <c r="P13" s="61">
        <v>0</v>
      </c>
    </row>
    <row r="14" spans="1:16" ht="21.75" customHeight="1">
      <c r="A14" s="77" t="s">
        <v>472</v>
      </c>
      <c r="B14" s="61">
        <f t="shared" si="1"/>
        <v>50</v>
      </c>
      <c r="C14" s="61">
        <f t="shared" si="0"/>
        <v>0</v>
      </c>
      <c r="D14" s="61">
        <f t="shared" si="0"/>
        <v>35</v>
      </c>
      <c r="E14" s="61">
        <f t="shared" si="0"/>
        <v>11</v>
      </c>
      <c r="F14" s="61">
        <f t="shared" si="0"/>
        <v>4</v>
      </c>
      <c r="G14" s="61">
        <f t="shared" si="2"/>
        <v>50</v>
      </c>
      <c r="H14" s="61">
        <v>0</v>
      </c>
      <c r="I14" s="61">
        <v>35</v>
      </c>
      <c r="J14" s="61">
        <v>11</v>
      </c>
      <c r="K14" s="61">
        <v>4</v>
      </c>
      <c r="L14" s="61">
        <f t="shared" si="3"/>
        <v>0</v>
      </c>
      <c r="M14" s="61">
        <v>0</v>
      </c>
      <c r="N14" s="61">
        <v>0</v>
      </c>
      <c r="O14" s="61">
        <v>0</v>
      </c>
      <c r="P14" s="61">
        <v>0</v>
      </c>
    </row>
    <row r="15" spans="1:16" ht="21.75" customHeight="1">
      <c r="A15" s="77" t="s">
        <v>473</v>
      </c>
      <c r="B15" s="61">
        <f t="shared" si="1"/>
        <v>47</v>
      </c>
      <c r="C15" s="61">
        <f t="shared" si="0"/>
        <v>0</v>
      </c>
      <c r="D15" s="61">
        <f t="shared" si="0"/>
        <v>37</v>
      </c>
      <c r="E15" s="61">
        <f t="shared" si="0"/>
        <v>9</v>
      </c>
      <c r="F15" s="61">
        <f t="shared" si="0"/>
        <v>1</v>
      </c>
      <c r="G15" s="61">
        <f t="shared" si="2"/>
        <v>47</v>
      </c>
      <c r="H15" s="61">
        <v>0</v>
      </c>
      <c r="I15" s="61">
        <v>37</v>
      </c>
      <c r="J15" s="61">
        <v>9</v>
      </c>
      <c r="K15" s="61">
        <v>1</v>
      </c>
      <c r="L15" s="61">
        <f t="shared" si="3"/>
        <v>0</v>
      </c>
      <c r="M15" s="61">
        <v>0</v>
      </c>
      <c r="N15" s="61">
        <v>0</v>
      </c>
      <c r="O15" s="61">
        <v>0</v>
      </c>
      <c r="P15" s="61">
        <v>0</v>
      </c>
    </row>
    <row r="16" spans="1:16" ht="21.75" customHeight="1">
      <c r="A16" s="77" t="s">
        <v>474</v>
      </c>
      <c r="B16" s="61">
        <f t="shared" si="1"/>
        <v>39</v>
      </c>
      <c r="C16" s="61">
        <f t="shared" si="0"/>
        <v>0</v>
      </c>
      <c r="D16" s="61">
        <f t="shared" si="0"/>
        <v>29</v>
      </c>
      <c r="E16" s="61">
        <f t="shared" si="0"/>
        <v>10</v>
      </c>
      <c r="F16" s="61">
        <f t="shared" si="0"/>
        <v>0</v>
      </c>
      <c r="G16" s="61">
        <f t="shared" si="2"/>
        <v>39</v>
      </c>
      <c r="H16" s="61">
        <v>0</v>
      </c>
      <c r="I16" s="61">
        <v>29</v>
      </c>
      <c r="J16" s="61">
        <v>10</v>
      </c>
      <c r="K16" s="61"/>
      <c r="L16" s="61">
        <f t="shared" si="3"/>
        <v>0</v>
      </c>
      <c r="M16" s="61">
        <v>0</v>
      </c>
      <c r="N16" s="61">
        <v>0</v>
      </c>
      <c r="O16" s="61">
        <v>0</v>
      </c>
      <c r="P16" s="61">
        <v>0</v>
      </c>
    </row>
    <row r="17" spans="1:16" ht="21.75" customHeight="1">
      <c r="A17" s="77" t="s">
        <v>475</v>
      </c>
      <c r="B17" s="61">
        <f t="shared" si="1"/>
        <v>84</v>
      </c>
      <c r="C17" s="61">
        <f t="shared" si="0"/>
        <v>0</v>
      </c>
      <c r="D17" s="61">
        <f t="shared" si="0"/>
        <v>60</v>
      </c>
      <c r="E17" s="61">
        <f t="shared" si="0"/>
        <v>24</v>
      </c>
      <c r="F17" s="61">
        <f t="shared" si="0"/>
        <v>0</v>
      </c>
      <c r="G17" s="61">
        <f t="shared" si="2"/>
        <v>2</v>
      </c>
      <c r="H17" s="61">
        <v>0</v>
      </c>
      <c r="I17" s="61">
        <v>2</v>
      </c>
      <c r="J17" s="61">
        <v>0</v>
      </c>
      <c r="K17" s="61">
        <v>0</v>
      </c>
      <c r="L17" s="61">
        <f t="shared" si="3"/>
        <v>82</v>
      </c>
      <c r="M17" s="61">
        <v>0</v>
      </c>
      <c r="N17" s="61">
        <v>58</v>
      </c>
      <c r="O17" s="61">
        <v>24</v>
      </c>
      <c r="P17" s="61">
        <v>0</v>
      </c>
    </row>
    <row r="18" spans="1:16" ht="21.75" customHeight="1">
      <c r="A18" s="77" t="s">
        <v>476</v>
      </c>
      <c r="B18" s="61">
        <f t="shared" si="1"/>
        <v>49</v>
      </c>
      <c r="C18" s="61">
        <f t="shared" si="0"/>
        <v>0</v>
      </c>
      <c r="D18" s="61">
        <f t="shared" si="0"/>
        <v>38</v>
      </c>
      <c r="E18" s="61">
        <f t="shared" si="0"/>
        <v>11</v>
      </c>
      <c r="F18" s="61">
        <f t="shared" si="0"/>
        <v>0</v>
      </c>
      <c r="G18" s="61">
        <f t="shared" si="2"/>
        <v>49</v>
      </c>
      <c r="H18" s="61">
        <v>0</v>
      </c>
      <c r="I18" s="61">
        <v>38</v>
      </c>
      <c r="J18" s="61">
        <v>11</v>
      </c>
      <c r="K18" s="61">
        <v>0</v>
      </c>
      <c r="L18" s="61">
        <f t="shared" si="3"/>
        <v>0</v>
      </c>
      <c r="M18" s="61">
        <v>0</v>
      </c>
      <c r="N18" s="61">
        <v>0</v>
      </c>
      <c r="O18" s="61">
        <v>0</v>
      </c>
      <c r="P18" s="61">
        <v>0</v>
      </c>
    </row>
    <row r="19" spans="1:16" ht="21.75" customHeight="1">
      <c r="A19" s="77" t="s">
        <v>477</v>
      </c>
      <c r="B19" s="61">
        <f t="shared" si="1"/>
        <v>57</v>
      </c>
      <c r="C19" s="61">
        <f t="shared" si="0"/>
        <v>0</v>
      </c>
      <c r="D19" s="61">
        <f t="shared" si="0"/>
        <v>44</v>
      </c>
      <c r="E19" s="61">
        <f t="shared" si="0"/>
        <v>12</v>
      </c>
      <c r="F19" s="61">
        <f t="shared" si="0"/>
        <v>1</v>
      </c>
      <c r="G19" s="61">
        <f t="shared" si="2"/>
        <v>57</v>
      </c>
      <c r="H19" s="61">
        <v>0</v>
      </c>
      <c r="I19" s="61">
        <v>44</v>
      </c>
      <c r="J19" s="61">
        <v>12</v>
      </c>
      <c r="K19" s="61">
        <v>1</v>
      </c>
      <c r="L19" s="61">
        <f t="shared" si="3"/>
        <v>0</v>
      </c>
      <c r="M19" s="61">
        <v>0</v>
      </c>
      <c r="N19" s="61">
        <v>0</v>
      </c>
      <c r="O19" s="61">
        <v>0</v>
      </c>
      <c r="P19" s="61">
        <v>0</v>
      </c>
    </row>
    <row r="20" spans="1:16" ht="21.75" customHeight="1">
      <c r="A20" s="77" t="s">
        <v>478</v>
      </c>
      <c r="B20" s="61">
        <f t="shared" si="1"/>
        <v>59</v>
      </c>
      <c r="C20" s="61">
        <f t="shared" si="0"/>
        <v>0</v>
      </c>
      <c r="D20" s="61">
        <f t="shared" si="0"/>
        <v>45</v>
      </c>
      <c r="E20" s="61">
        <f t="shared" si="0"/>
        <v>14</v>
      </c>
      <c r="F20" s="61">
        <f t="shared" si="0"/>
        <v>0</v>
      </c>
      <c r="G20" s="61">
        <f t="shared" si="2"/>
        <v>59</v>
      </c>
      <c r="H20" s="61">
        <v>0</v>
      </c>
      <c r="I20" s="61">
        <v>45</v>
      </c>
      <c r="J20" s="61">
        <v>14</v>
      </c>
      <c r="K20" s="61">
        <v>0</v>
      </c>
      <c r="L20" s="61">
        <f t="shared" si="3"/>
        <v>0</v>
      </c>
      <c r="M20" s="61">
        <v>0</v>
      </c>
      <c r="N20" s="61">
        <v>0</v>
      </c>
      <c r="O20" s="61">
        <v>0</v>
      </c>
      <c r="P20" s="61">
        <v>0</v>
      </c>
    </row>
    <row r="21" spans="1:16" ht="21.75" customHeight="1">
      <c r="A21" s="77" t="s">
        <v>479</v>
      </c>
      <c r="B21" s="61">
        <f t="shared" si="1"/>
        <v>53</v>
      </c>
      <c r="C21" s="61">
        <f t="shared" si="1"/>
        <v>0</v>
      </c>
      <c r="D21" s="61">
        <f t="shared" si="1"/>
        <v>39</v>
      </c>
      <c r="E21" s="61">
        <f t="shared" si="1"/>
        <v>13</v>
      </c>
      <c r="F21" s="61">
        <f t="shared" si="1"/>
        <v>1</v>
      </c>
      <c r="G21" s="61">
        <f t="shared" si="2"/>
        <v>53</v>
      </c>
      <c r="H21" s="61">
        <v>0</v>
      </c>
      <c r="I21" s="61">
        <v>39</v>
      </c>
      <c r="J21" s="61">
        <v>13</v>
      </c>
      <c r="K21" s="61">
        <v>1</v>
      </c>
      <c r="L21" s="61">
        <f t="shared" si="3"/>
        <v>0</v>
      </c>
      <c r="M21" s="61">
        <v>0</v>
      </c>
      <c r="N21" s="61">
        <v>0</v>
      </c>
      <c r="O21" s="61">
        <v>0</v>
      </c>
      <c r="P21" s="61">
        <v>0</v>
      </c>
    </row>
    <row r="22" spans="1:16" ht="21.75" customHeight="1">
      <c r="A22" s="77" t="s">
        <v>480</v>
      </c>
      <c r="B22" s="61">
        <f t="shared" si="1"/>
        <v>41</v>
      </c>
      <c r="C22" s="61">
        <f t="shared" si="1"/>
        <v>0</v>
      </c>
      <c r="D22" s="61">
        <f t="shared" si="1"/>
        <v>33</v>
      </c>
      <c r="E22" s="61">
        <f t="shared" si="1"/>
        <v>8</v>
      </c>
      <c r="F22" s="61">
        <f t="shared" si="1"/>
        <v>0</v>
      </c>
      <c r="G22" s="61">
        <f t="shared" si="2"/>
        <v>41</v>
      </c>
      <c r="H22" s="61">
        <v>0</v>
      </c>
      <c r="I22" s="61">
        <v>33</v>
      </c>
      <c r="J22" s="61">
        <v>8</v>
      </c>
      <c r="K22" s="61">
        <v>0</v>
      </c>
      <c r="L22" s="61">
        <f t="shared" si="3"/>
        <v>0</v>
      </c>
      <c r="M22" s="61">
        <v>0</v>
      </c>
      <c r="N22" s="61">
        <v>0</v>
      </c>
      <c r="O22" s="61">
        <v>0</v>
      </c>
      <c r="P22" s="61">
        <v>0</v>
      </c>
    </row>
    <row r="23" spans="1:16" ht="21.75" customHeight="1">
      <c r="A23" s="77" t="s">
        <v>481</v>
      </c>
      <c r="B23" s="61">
        <f t="shared" si="1"/>
        <v>39</v>
      </c>
      <c r="C23" s="61">
        <f t="shared" si="1"/>
        <v>0</v>
      </c>
      <c r="D23" s="61">
        <f t="shared" si="1"/>
        <v>27</v>
      </c>
      <c r="E23" s="61">
        <f t="shared" si="1"/>
        <v>12</v>
      </c>
      <c r="F23" s="61">
        <f t="shared" si="1"/>
        <v>0</v>
      </c>
      <c r="G23" s="61">
        <f t="shared" si="2"/>
        <v>39</v>
      </c>
      <c r="H23" s="61">
        <v>0</v>
      </c>
      <c r="I23" s="61">
        <v>27</v>
      </c>
      <c r="J23" s="61">
        <v>12</v>
      </c>
      <c r="K23" s="61">
        <v>0</v>
      </c>
      <c r="L23" s="61">
        <f t="shared" si="3"/>
        <v>0</v>
      </c>
      <c r="M23" s="61">
        <v>0</v>
      </c>
      <c r="N23" s="61">
        <v>0</v>
      </c>
      <c r="O23" s="61">
        <v>0</v>
      </c>
      <c r="P23" s="61">
        <v>0</v>
      </c>
    </row>
    <row r="24" spans="1:16" ht="21.75" customHeight="1">
      <c r="A24" s="77" t="s">
        <v>482</v>
      </c>
      <c r="B24" s="61">
        <f t="shared" si="1"/>
        <v>38</v>
      </c>
      <c r="C24" s="61">
        <f t="shared" si="1"/>
        <v>0</v>
      </c>
      <c r="D24" s="61">
        <f t="shared" si="1"/>
        <v>31</v>
      </c>
      <c r="E24" s="61">
        <f t="shared" si="1"/>
        <v>7</v>
      </c>
      <c r="F24" s="61">
        <f t="shared" si="1"/>
        <v>0</v>
      </c>
      <c r="G24" s="61">
        <f t="shared" si="2"/>
        <v>38</v>
      </c>
      <c r="H24" s="61">
        <v>0</v>
      </c>
      <c r="I24" s="61">
        <v>31</v>
      </c>
      <c r="J24" s="61">
        <v>7</v>
      </c>
      <c r="K24" s="61">
        <v>0</v>
      </c>
      <c r="L24" s="61">
        <f t="shared" si="3"/>
        <v>0</v>
      </c>
      <c r="M24" s="61">
        <v>0</v>
      </c>
      <c r="N24" s="61">
        <v>0</v>
      </c>
      <c r="O24" s="61">
        <v>0</v>
      </c>
      <c r="P24" s="61">
        <v>0</v>
      </c>
    </row>
    <row r="25" spans="1:16" ht="21.75" customHeight="1">
      <c r="A25" s="77" t="s">
        <v>483</v>
      </c>
      <c r="B25" s="61">
        <f t="shared" si="1"/>
        <v>38</v>
      </c>
      <c r="C25" s="61">
        <f t="shared" si="1"/>
        <v>0</v>
      </c>
      <c r="D25" s="61">
        <f t="shared" si="1"/>
        <v>30</v>
      </c>
      <c r="E25" s="61">
        <f t="shared" si="1"/>
        <v>8</v>
      </c>
      <c r="F25" s="61">
        <f t="shared" si="1"/>
        <v>0</v>
      </c>
      <c r="G25" s="61">
        <f t="shared" si="2"/>
        <v>38</v>
      </c>
      <c r="H25" s="61">
        <v>0</v>
      </c>
      <c r="I25" s="61">
        <v>30</v>
      </c>
      <c r="J25" s="61">
        <v>8</v>
      </c>
      <c r="K25" s="61">
        <v>0</v>
      </c>
      <c r="L25" s="61">
        <f t="shared" si="3"/>
        <v>0</v>
      </c>
      <c r="M25" s="61">
        <v>0</v>
      </c>
      <c r="N25" s="61">
        <v>0</v>
      </c>
      <c r="O25" s="61">
        <v>0</v>
      </c>
      <c r="P25" s="61">
        <v>0</v>
      </c>
    </row>
    <row r="26" spans="1:16" ht="21.75" customHeight="1">
      <c r="A26" s="77" t="s">
        <v>484</v>
      </c>
      <c r="B26" s="61">
        <f t="shared" si="1"/>
        <v>36</v>
      </c>
      <c r="C26" s="61">
        <f t="shared" si="1"/>
        <v>0</v>
      </c>
      <c r="D26" s="61">
        <f t="shared" si="1"/>
        <v>29</v>
      </c>
      <c r="E26" s="61">
        <f t="shared" si="1"/>
        <v>7</v>
      </c>
      <c r="F26" s="61">
        <f t="shared" si="1"/>
        <v>0</v>
      </c>
      <c r="G26" s="61">
        <f t="shared" si="2"/>
        <v>36</v>
      </c>
      <c r="H26" s="61">
        <v>0</v>
      </c>
      <c r="I26" s="61">
        <v>29</v>
      </c>
      <c r="J26" s="61">
        <v>7</v>
      </c>
      <c r="K26" s="61">
        <v>0</v>
      </c>
      <c r="L26" s="61">
        <f t="shared" si="3"/>
        <v>0</v>
      </c>
      <c r="M26" s="61">
        <v>0</v>
      </c>
      <c r="N26" s="61">
        <v>0</v>
      </c>
      <c r="O26" s="61">
        <v>0</v>
      </c>
      <c r="P26" s="61">
        <v>0</v>
      </c>
    </row>
    <row r="27" spans="1:16" ht="21.75" customHeight="1">
      <c r="A27" s="77" t="s">
        <v>485</v>
      </c>
      <c r="B27" s="61">
        <f t="shared" si="1"/>
        <v>44</v>
      </c>
      <c r="C27" s="61">
        <f t="shared" si="1"/>
        <v>0</v>
      </c>
      <c r="D27" s="61">
        <f t="shared" si="1"/>
        <v>32</v>
      </c>
      <c r="E27" s="61">
        <f t="shared" si="1"/>
        <v>12</v>
      </c>
      <c r="F27" s="61">
        <f t="shared" si="1"/>
        <v>0</v>
      </c>
      <c r="G27" s="61">
        <f t="shared" si="2"/>
        <v>4</v>
      </c>
      <c r="H27" s="61">
        <v>0</v>
      </c>
      <c r="I27" s="61">
        <v>3</v>
      </c>
      <c r="J27" s="61">
        <v>1</v>
      </c>
      <c r="K27" s="61">
        <v>0</v>
      </c>
      <c r="L27" s="61">
        <f t="shared" si="3"/>
        <v>40</v>
      </c>
      <c r="M27" s="61">
        <v>0</v>
      </c>
      <c r="N27" s="61">
        <v>29</v>
      </c>
      <c r="O27" s="61">
        <v>11</v>
      </c>
      <c r="P27" s="61">
        <v>0</v>
      </c>
    </row>
    <row r="28" spans="1:16" ht="21.75" customHeight="1">
      <c r="A28" s="77" t="s">
        <v>641</v>
      </c>
      <c r="B28" s="61">
        <f t="shared" si="1"/>
        <v>15</v>
      </c>
      <c r="C28" s="61">
        <f t="shared" si="1"/>
        <v>0</v>
      </c>
      <c r="D28" s="61">
        <f t="shared" si="1"/>
        <v>11</v>
      </c>
      <c r="E28" s="61">
        <f t="shared" si="1"/>
        <v>4</v>
      </c>
      <c r="F28" s="61">
        <f t="shared" si="1"/>
        <v>0</v>
      </c>
      <c r="G28" s="61">
        <f t="shared" si="2"/>
        <v>15</v>
      </c>
      <c r="H28" s="61">
        <v>0</v>
      </c>
      <c r="I28" s="61">
        <v>11</v>
      </c>
      <c r="J28" s="61">
        <v>4</v>
      </c>
      <c r="K28" s="61">
        <v>0</v>
      </c>
      <c r="L28" s="61">
        <f t="shared" si="3"/>
        <v>0</v>
      </c>
      <c r="M28" s="61">
        <v>0</v>
      </c>
      <c r="N28" s="61">
        <v>0</v>
      </c>
      <c r="O28" s="61">
        <v>0</v>
      </c>
      <c r="P28" s="61">
        <v>0</v>
      </c>
    </row>
    <row r="29" spans="1:16" ht="21.75" customHeight="1">
      <c r="A29" s="77" t="s">
        <v>642</v>
      </c>
      <c r="B29" s="61">
        <f t="shared" si="1"/>
        <v>20</v>
      </c>
      <c r="C29" s="61">
        <f t="shared" si="1"/>
        <v>0</v>
      </c>
      <c r="D29" s="61">
        <f t="shared" si="1"/>
        <v>17</v>
      </c>
      <c r="E29" s="61">
        <f t="shared" si="1"/>
        <v>3</v>
      </c>
      <c r="F29" s="61">
        <f t="shared" si="1"/>
        <v>0</v>
      </c>
      <c r="G29" s="61">
        <f t="shared" si="2"/>
        <v>20</v>
      </c>
      <c r="H29" s="61">
        <v>0</v>
      </c>
      <c r="I29" s="61">
        <v>17</v>
      </c>
      <c r="J29" s="61">
        <v>3</v>
      </c>
      <c r="K29" s="61">
        <v>0</v>
      </c>
      <c r="L29" s="61">
        <f t="shared" si="3"/>
        <v>0</v>
      </c>
      <c r="M29" s="61">
        <v>0</v>
      </c>
      <c r="N29" s="61">
        <v>0</v>
      </c>
      <c r="O29" s="61">
        <v>0</v>
      </c>
      <c r="P29" s="61">
        <v>0</v>
      </c>
    </row>
    <row r="30" spans="1:16" ht="21.75" customHeight="1">
      <c r="A30" s="77" t="s">
        <v>643</v>
      </c>
      <c r="B30" s="61">
        <f t="shared" si="1"/>
        <v>17</v>
      </c>
      <c r="C30" s="61">
        <f t="shared" si="1"/>
        <v>0</v>
      </c>
      <c r="D30" s="61">
        <f t="shared" si="1"/>
        <v>17</v>
      </c>
      <c r="E30" s="61">
        <f t="shared" si="1"/>
        <v>0</v>
      </c>
      <c r="F30" s="61">
        <f t="shared" si="1"/>
        <v>0</v>
      </c>
      <c r="G30" s="61">
        <f t="shared" si="2"/>
        <v>17</v>
      </c>
      <c r="H30" s="61">
        <v>0</v>
      </c>
      <c r="I30" s="61">
        <v>17</v>
      </c>
      <c r="J30" s="61"/>
      <c r="K30" s="61">
        <v>0</v>
      </c>
      <c r="L30" s="61">
        <f t="shared" si="3"/>
        <v>0</v>
      </c>
      <c r="M30" s="61">
        <v>0</v>
      </c>
      <c r="N30" s="61">
        <v>0</v>
      </c>
      <c r="O30" s="61">
        <v>0</v>
      </c>
      <c r="P30" s="61">
        <v>0</v>
      </c>
    </row>
    <row r="31" spans="1:16" ht="21.75" customHeight="1">
      <c r="A31" s="24" t="s">
        <v>486</v>
      </c>
      <c r="B31" s="61">
        <f t="shared" si="1"/>
        <v>203</v>
      </c>
      <c r="C31" s="61">
        <f t="shared" si="1"/>
        <v>1</v>
      </c>
      <c r="D31" s="61">
        <f t="shared" si="1"/>
        <v>182</v>
      </c>
      <c r="E31" s="61">
        <f t="shared" si="1"/>
        <v>19</v>
      </c>
      <c r="F31" s="61">
        <f t="shared" si="1"/>
        <v>1</v>
      </c>
      <c r="G31" s="61">
        <f t="shared" si="2"/>
        <v>203</v>
      </c>
      <c r="H31" s="61">
        <v>1</v>
      </c>
      <c r="I31" s="61">
        <v>182</v>
      </c>
      <c r="J31" s="61">
        <v>19</v>
      </c>
      <c r="K31" s="61">
        <v>1</v>
      </c>
      <c r="L31" s="61">
        <f t="shared" si="3"/>
        <v>0</v>
      </c>
      <c r="M31" s="61">
        <v>0</v>
      </c>
      <c r="N31" s="62">
        <v>0</v>
      </c>
      <c r="O31" s="62">
        <v>0</v>
      </c>
      <c r="P31" s="62">
        <v>0</v>
      </c>
    </row>
    <row r="32" spans="1:16" ht="18" customHeight="1">
      <c r="A32" s="18" t="s">
        <v>487</v>
      </c>
      <c r="B32" s="56"/>
      <c r="C32" s="56"/>
      <c r="D32" s="56"/>
      <c r="E32" s="56"/>
      <c r="F32" s="56"/>
      <c r="G32" s="56"/>
      <c r="H32" s="56"/>
      <c r="I32" s="56"/>
      <c r="J32" s="56"/>
      <c r="K32" s="56"/>
      <c r="L32" s="56"/>
      <c r="M32" s="56"/>
      <c r="N32" s="48"/>
      <c r="O32" s="48"/>
      <c r="P32" s="48"/>
    </row>
    <row r="33" spans="1:16" ht="18" customHeight="1">
      <c r="A33" s="647" t="s">
        <v>246</v>
      </c>
      <c r="B33" s="647"/>
      <c r="C33" s="647"/>
      <c r="D33" s="647"/>
      <c r="E33" s="647"/>
      <c r="F33" s="647"/>
      <c r="G33" s="647"/>
      <c r="H33" s="647"/>
      <c r="I33" s="647"/>
      <c r="J33" s="647"/>
      <c r="K33" s="647"/>
      <c r="L33" s="647"/>
      <c r="M33" s="647"/>
      <c r="N33" s="647"/>
      <c r="O33" s="647"/>
      <c r="P33" s="647"/>
    </row>
    <row r="34" spans="1:16" ht="18" customHeight="1">
      <c r="A34" s="18" t="s">
        <v>245</v>
      </c>
      <c r="B34" s="18"/>
      <c r="C34" s="18"/>
      <c r="D34" s="18"/>
      <c r="E34" s="18"/>
      <c r="F34" s="18"/>
      <c r="G34" s="18"/>
      <c r="H34" s="18"/>
      <c r="I34" s="18"/>
      <c r="J34" s="18"/>
      <c r="K34" s="18"/>
      <c r="L34" s="18"/>
      <c r="M34" s="18"/>
      <c r="N34" s="18"/>
      <c r="O34" s="18"/>
      <c r="P34" s="18"/>
    </row>
  </sheetData>
  <mergeCells count="7">
    <mergeCell ref="A1:H1"/>
    <mergeCell ref="A2:H2"/>
    <mergeCell ref="A33:P33"/>
    <mergeCell ref="L3:P3"/>
    <mergeCell ref="G3:H3"/>
    <mergeCell ref="A3:A4"/>
    <mergeCell ref="B3:F3"/>
  </mergeCells>
  <printOptions/>
  <pageMargins left="0.6299212598425197" right="0" top="0.5905511811023623" bottom="0.7874015748031497" header="0" footer="0"/>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I18"/>
  <sheetViews>
    <sheetView workbookViewId="0" topLeftCell="A1">
      <selection activeCell="B6" sqref="B6"/>
    </sheetView>
  </sheetViews>
  <sheetFormatPr defaultColWidth="9.00390625" defaultRowHeight="16.5"/>
  <cols>
    <col min="1" max="1" width="11.125" style="83" customWidth="1"/>
    <col min="2" max="2" width="9.625" style="83" customWidth="1"/>
    <col min="3" max="3" width="8.625" style="83" customWidth="1"/>
    <col min="4" max="4" width="9.625" style="83" customWidth="1"/>
    <col min="5" max="5" width="8.625" style="83" customWidth="1"/>
    <col min="6" max="6" width="9.625" style="83" customWidth="1"/>
    <col min="7" max="7" width="8.625" style="83" customWidth="1"/>
    <col min="8" max="8" width="9.625" style="83" customWidth="1"/>
    <col min="9" max="9" width="8.625" style="83" customWidth="1"/>
    <col min="10" max="16384" width="9.00390625" style="83" customWidth="1"/>
  </cols>
  <sheetData>
    <row r="1" spans="1:9" s="78" customFormat="1" ht="33" customHeight="1">
      <c r="A1" s="631" t="s">
        <v>488</v>
      </c>
      <c r="B1" s="631"/>
      <c r="C1" s="631"/>
      <c r="D1" s="631"/>
      <c r="E1" s="631"/>
      <c r="F1" s="631"/>
      <c r="G1" s="631"/>
      <c r="H1" s="631"/>
      <c r="I1" s="631"/>
    </row>
    <row r="2" spans="1:9" s="78" customFormat="1" ht="24.75" customHeight="1">
      <c r="A2" s="655" t="s">
        <v>489</v>
      </c>
      <c r="B2" s="655"/>
      <c r="C2" s="655"/>
      <c r="D2" s="655"/>
      <c r="E2" s="655"/>
      <c r="F2" s="655"/>
      <c r="G2" s="655"/>
      <c r="H2" s="655"/>
      <c r="I2" s="655"/>
    </row>
    <row r="3" spans="1:9" s="5" customFormat="1" ht="33" customHeight="1">
      <c r="A3" s="633" t="s">
        <v>85</v>
      </c>
      <c r="B3" s="633"/>
      <c r="C3" s="633"/>
      <c r="D3" s="633"/>
      <c r="E3" s="633"/>
      <c r="F3" s="633"/>
      <c r="G3" s="633"/>
      <c r="H3" s="654" t="s">
        <v>636</v>
      </c>
      <c r="I3" s="654"/>
    </row>
    <row r="4" spans="1:9" s="1" customFormat="1" ht="34.5" customHeight="1">
      <c r="A4" s="627" t="s">
        <v>314</v>
      </c>
      <c r="B4" s="610" t="s">
        <v>490</v>
      </c>
      <c r="C4" s="596"/>
      <c r="D4" s="610" t="s">
        <v>491</v>
      </c>
      <c r="E4" s="596"/>
      <c r="F4" s="610" t="s">
        <v>492</v>
      </c>
      <c r="G4" s="596"/>
      <c r="H4" s="610" t="s">
        <v>493</v>
      </c>
      <c r="I4" s="596"/>
    </row>
    <row r="5" spans="1:9" s="1" customFormat="1" ht="34.5" customHeight="1">
      <c r="A5" s="627"/>
      <c r="B5" s="6" t="s">
        <v>494</v>
      </c>
      <c r="C5" s="8" t="s">
        <v>495</v>
      </c>
      <c r="D5" s="6" t="s">
        <v>494</v>
      </c>
      <c r="E5" s="8" t="s">
        <v>495</v>
      </c>
      <c r="F5" s="6" t="s">
        <v>494</v>
      </c>
      <c r="G5" s="8" t="s">
        <v>495</v>
      </c>
      <c r="H5" s="6" t="s">
        <v>494</v>
      </c>
      <c r="I5" s="9" t="s">
        <v>495</v>
      </c>
    </row>
    <row r="6" spans="1:9" s="12" customFormat="1" ht="120" customHeight="1">
      <c r="A6" s="28" t="s">
        <v>369</v>
      </c>
      <c r="B6" s="60">
        <v>71980</v>
      </c>
      <c r="C6" s="79">
        <v>55</v>
      </c>
      <c r="D6" s="337">
        <v>39395.2312</v>
      </c>
      <c r="E6" s="338">
        <v>56.0387</v>
      </c>
      <c r="F6" s="337">
        <v>45970.079</v>
      </c>
      <c r="G6" s="338">
        <v>55.9293</v>
      </c>
      <c r="H6" s="337">
        <v>27389.9487</v>
      </c>
      <c r="I6" s="338">
        <v>34.3249</v>
      </c>
    </row>
    <row r="7" spans="1:9" s="12" customFormat="1" ht="120" customHeight="1">
      <c r="A7" s="28" t="s">
        <v>370</v>
      </c>
      <c r="B7" s="60">
        <v>0</v>
      </c>
      <c r="C7" s="79">
        <v>0</v>
      </c>
      <c r="D7" s="337">
        <v>38335.2712</v>
      </c>
      <c r="E7" s="338">
        <v>54.1669</v>
      </c>
      <c r="F7" s="337">
        <v>45176.7626</v>
      </c>
      <c r="G7" s="338">
        <v>52.7287</v>
      </c>
      <c r="H7" s="60">
        <v>0</v>
      </c>
      <c r="I7" s="60">
        <v>0</v>
      </c>
    </row>
    <row r="8" spans="1:9" s="12" customFormat="1" ht="120" customHeight="1">
      <c r="A8" s="28" t="s">
        <v>371</v>
      </c>
      <c r="B8" s="60">
        <v>0</v>
      </c>
      <c r="C8" s="60">
        <v>0</v>
      </c>
      <c r="D8" s="337">
        <v>38055.3497</v>
      </c>
      <c r="E8" s="338">
        <v>53.3288</v>
      </c>
      <c r="F8" s="337">
        <v>45352.2764</v>
      </c>
      <c r="G8" s="338">
        <v>53.5182</v>
      </c>
      <c r="H8" s="60">
        <v>0</v>
      </c>
      <c r="I8" s="60">
        <v>0</v>
      </c>
    </row>
    <row r="9" spans="1:9" s="12" customFormat="1" ht="120" customHeight="1">
      <c r="A9" s="28" t="s">
        <v>496</v>
      </c>
      <c r="B9" s="60">
        <v>0</v>
      </c>
      <c r="C9" s="60">
        <v>0</v>
      </c>
      <c r="D9" s="337">
        <v>36001.5556</v>
      </c>
      <c r="E9" s="338">
        <v>55.5086</v>
      </c>
      <c r="F9" s="60">
        <v>0</v>
      </c>
      <c r="G9" s="60">
        <v>0</v>
      </c>
      <c r="H9" s="60">
        <v>0</v>
      </c>
      <c r="I9" s="60">
        <v>0</v>
      </c>
    </row>
    <row r="10" spans="1:9" s="1" customFormat="1" ht="120" customHeight="1">
      <c r="A10" s="80" t="s">
        <v>497</v>
      </c>
      <c r="B10" s="72">
        <v>0</v>
      </c>
      <c r="C10" s="62">
        <v>0</v>
      </c>
      <c r="D10" s="339">
        <v>31380.0728</v>
      </c>
      <c r="E10" s="340">
        <v>58.3131</v>
      </c>
      <c r="F10" s="62">
        <v>0</v>
      </c>
      <c r="G10" s="62">
        <v>0</v>
      </c>
      <c r="H10" s="62">
        <v>0</v>
      </c>
      <c r="I10" s="62">
        <v>0</v>
      </c>
    </row>
    <row r="11" spans="1:9" ht="15.75">
      <c r="A11" s="18" t="s">
        <v>487</v>
      </c>
      <c r="B11" s="82"/>
      <c r="C11" s="82"/>
      <c r="D11" s="82"/>
      <c r="E11" s="82"/>
      <c r="F11" s="82"/>
      <c r="G11" s="82"/>
      <c r="H11" s="82"/>
      <c r="I11" s="82"/>
    </row>
    <row r="12" spans="1:9" ht="15.75" hidden="1">
      <c r="A12" s="18"/>
      <c r="B12" s="82"/>
      <c r="C12" s="82"/>
      <c r="D12" s="82"/>
      <c r="E12" s="82"/>
      <c r="F12" s="82"/>
      <c r="G12" s="82"/>
      <c r="H12" s="82"/>
      <c r="I12" s="82"/>
    </row>
    <row r="13" spans="1:9" ht="15" customHeight="1" hidden="1">
      <c r="A13" s="18"/>
      <c r="B13" s="82"/>
      <c r="C13" s="82"/>
      <c r="D13" s="82"/>
      <c r="E13" s="82"/>
      <c r="F13" s="82"/>
      <c r="G13" s="82"/>
      <c r="H13" s="82"/>
      <c r="I13" s="82"/>
    </row>
    <row r="14" spans="1:9" ht="15.75" hidden="1">
      <c r="A14" s="18"/>
      <c r="B14" s="82"/>
      <c r="C14" s="82"/>
      <c r="D14" s="82"/>
      <c r="E14" s="82"/>
      <c r="F14" s="82"/>
      <c r="G14" s="82"/>
      <c r="H14" s="82"/>
      <c r="I14" s="82"/>
    </row>
    <row r="15" ht="0.75" customHeight="1" hidden="1">
      <c r="A15" s="18"/>
    </row>
    <row r="16" spans="1:9" ht="15.75">
      <c r="A16" s="82"/>
      <c r="B16" s="82"/>
      <c r="C16" s="82"/>
      <c r="D16" s="82"/>
      <c r="E16" s="82"/>
      <c r="F16" s="82"/>
      <c r="G16" s="82"/>
      <c r="H16" s="82"/>
      <c r="I16" s="82"/>
    </row>
    <row r="17" spans="1:9" ht="15.75">
      <c r="A17" s="82"/>
      <c r="B17" s="82"/>
      <c r="C17" s="82"/>
      <c r="D17" s="82"/>
      <c r="E17" s="82"/>
      <c r="F17" s="82"/>
      <c r="G17" s="82"/>
      <c r="H17" s="82"/>
      <c r="I17" s="82"/>
    </row>
    <row r="18" spans="1:9" ht="15.75">
      <c r="A18" s="82"/>
      <c r="B18" s="82"/>
      <c r="C18" s="82"/>
      <c r="D18" s="82"/>
      <c r="E18" s="82"/>
      <c r="F18" s="82"/>
      <c r="G18" s="82"/>
      <c r="H18" s="82"/>
      <c r="I18" s="82"/>
    </row>
  </sheetData>
  <mergeCells count="9">
    <mergeCell ref="A1:I1"/>
    <mergeCell ref="A4:A5"/>
    <mergeCell ref="B4:C4"/>
    <mergeCell ref="D4:E4"/>
    <mergeCell ref="F4:G4"/>
    <mergeCell ref="H4:I4"/>
    <mergeCell ref="H3:I3"/>
    <mergeCell ref="A3:G3"/>
    <mergeCell ref="A2:I2"/>
  </mergeCells>
  <printOptions/>
  <pageMargins left="0.6299212598425197" right="0" top="0.5905511811023623" bottom="0.7874015748031497" header="0" footer="0"/>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I13"/>
  <sheetViews>
    <sheetView workbookViewId="0" topLeftCell="A1">
      <selection activeCell="B6" sqref="B6"/>
    </sheetView>
  </sheetViews>
  <sheetFormatPr defaultColWidth="9.00390625" defaultRowHeight="16.5"/>
  <cols>
    <col min="1" max="1" width="11.125" style="83" customWidth="1"/>
    <col min="2" max="9" width="9.625" style="83" customWidth="1"/>
    <col min="10" max="16384" width="9.00390625" style="83" customWidth="1"/>
  </cols>
  <sheetData>
    <row r="1" spans="1:9" s="78" customFormat="1" ht="33" customHeight="1">
      <c r="A1" s="631" t="s">
        <v>498</v>
      </c>
      <c r="B1" s="631"/>
      <c r="C1" s="631"/>
      <c r="D1" s="631"/>
      <c r="E1" s="631"/>
      <c r="F1" s="631"/>
      <c r="G1" s="631"/>
      <c r="H1" s="631"/>
      <c r="I1" s="631"/>
    </row>
    <row r="2" spans="1:9" s="78" customFormat="1" ht="24.75" customHeight="1">
      <c r="A2" s="655" t="s">
        <v>499</v>
      </c>
      <c r="B2" s="655"/>
      <c r="C2" s="655"/>
      <c r="D2" s="655"/>
      <c r="E2" s="655"/>
      <c r="F2" s="655"/>
      <c r="G2" s="655"/>
      <c r="H2" s="655"/>
      <c r="I2" s="655"/>
    </row>
    <row r="3" spans="1:9" s="5" customFormat="1" ht="33" customHeight="1">
      <c r="A3" s="633" t="s">
        <v>85</v>
      </c>
      <c r="B3" s="633"/>
      <c r="C3" s="633"/>
      <c r="D3" s="633"/>
      <c r="E3" s="633"/>
      <c r="F3" s="633"/>
      <c r="G3" s="633"/>
      <c r="H3" s="654" t="s">
        <v>636</v>
      </c>
      <c r="I3" s="654"/>
    </row>
    <row r="4" spans="1:9" s="1" customFormat="1" ht="34.5" customHeight="1">
      <c r="A4" s="627" t="s">
        <v>314</v>
      </c>
      <c r="B4" s="610" t="s">
        <v>490</v>
      </c>
      <c r="C4" s="596"/>
      <c r="D4" s="610" t="s">
        <v>491</v>
      </c>
      <c r="E4" s="596"/>
      <c r="F4" s="610" t="s">
        <v>492</v>
      </c>
      <c r="G4" s="596"/>
      <c r="H4" s="610" t="s">
        <v>493</v>
      </c>
      <c r="I4" s="596"/>
    </row>
    <row r="5" spans="1:9" s="1" customFormat="1" ht="34.5" customHeight="1">
      <c r="A5" s="627"/>
      <c r="B5" s="6" t="s">
        <v>494</v>
      </c>
      <c r="C5" s="8" t="s">
        <v>495</v>
      </c>
      <c r="D5" s="6" t="s">
        <v>494</v>
      </c>
      <c r="E5" s="8" t="s">
        <v>495</v>
      </c>
      <c r="F5" s="6" t="s">
        <v>494</v>
      </c>
      <c r="G5" s="8" t="s">
        <v>495</v>
      </c>
      <c r="H5" s="6" t="s">
        <v>494</v>
      </c>
      <c r="I5" s="9" t="s">
        <v>495</v>
      </c>
    </row>
    <row r="6" spans="1:9" s="12" customFormat="1" ht="120" customHeight="1">
      <c r="A6" s="28" t="s">
        <v>599</v>
      </c>
      <c r="B6" s="60">
        <v>0</v>
      </c>
      <c r="C6" s="79">
        <v>0</v>
      </c>
      <c r="D6" s="337">
        <v>33965.618</v>
      </c>
      <c r="E6" s="338">
        <v>47.4607</v>
      </c>
      <c r="F6" s="337">
        <v>43068.4043</v>
      </c>
      <c r="G6" s="338">
        <v>48.9149</v>
      </c>
      <c r="H6" s="337">
        <v>25476.5385</v>
      </c>
      <c r="I6" s="338">
        <v>29.9077</v>
      </c>
    </row>
    <row r="7" spans="1:9" s="12" customFormat="1" ht="120" customHeight="1">
      <c r="A7" s="28" t="s">
        <v>600</v>
      </c>
      <c r="B7" s="60">
        <v>0</v>
      </c>
      <c r="C7" s="79">
        <v>0</v>
      </c>
      <c r="D7" s="337">
        <v>30584.6154</v>
      </c>
      <c r="E7" s="338">
        <v>45.8846</v>
      </c>
      <c r="F7" s="337">
        <v>37317.3077</v>
      </c>
      <c r="G7" s="338">
        <v>40.6923</v>
      </c>
      <c r="H7" s="61">
        <v>0</v>
      </c>
      <c r="I7" s="61">
        <v>0</v>
      </c>
    </row>
    <row r="8" spans="1:9" s="12" customFormat="1" ht="120" customHeight="1">
      <c r="A8" s="28" t="s">
        <v>601</v>
      </c>
      <c r="B8" s="60">
        <v>0</v>
      </c>
      <c r="C8" s="79">
        <v>0</v>
      </c>
      <c r="D8" s="337">
        <v>33226.1842</v>
      </c>
      <c r="E8" s="338">
        <v>44.1974</v>
      </c>
      <c r="F8" s="337">
        <v>35222.4444</v>
      </c>
      <c r="G8" s="338">
        <v>43.3556</v>
      </c>
      <c r="H8" s="61">
        <v>0</v>
      </c>
      <c r="I8" s="61">
        <v>0</v>
      </c>
    </row>
    <row r="9" spans="1:9" s="12" customFormat="1" ht="120" customHeight="1">
      <c r="A9" s="28" t="s">
        <v>602</v>
      </c>
      <c r="B9" s="60">
        <v>0</v>
      </c>
      <c r="C9" s="79">
        <v>0</v>
      </c>
      <c r="D9" s="337">
        <v>32484.5238</v>
      </c>
      <c r="E9" s="338">
        <v>50.9524</v>
      </c>
      <c r="F9" s="61">
        <v>0</v>
      </c>
      <c r="G9" s="61">
        <v>0</v>
      </c>
      <c r="H9" s="60">
        <v>0</v>
      </c>
      <c r="I9" s="60">
        <v>0</v>
      </c>
    </row>
    <row r="10" spans="1:9" s="1" customFormat="1" ht="120" customHeight="1">
      <c r="A10" s="80" t="s">
        <v>247</v>
      </c>
      <c r="B10" s="72">
        <v>0</v>
      </c>
      <c r="C10" s="81">
        <v>0</v>
      </c>
      <c r="D10" s="339">
        <v>25166.4286</v>
      </c>
      <c r="E10" s="340">
        <v>51.8214</v>
      </c>
      <c r="F10" s="62">
        <v>0</v>
      </c>
      <c r="G10" s="62">
        <v>0</v>
      </c>
      <c r="H10" s="62">
        <v>0</v>
      </c>
      <c r="I10" s="62">
        <v>0</v>
      </c>
    </row>
    <row r="11" spans="1:9" ht="15.75">
      <c r="A11" s="18" t="s">
        <v>487</v>
      </c>
      <c r="B11" s="82"/>
      <c r="C11" s="82"/>
      <c r="D11" s="82"/>
      <c r="E11" s="82"/>
      <c r="F11" s="82"/>
      <c r="G11" s="82"/>
      <c r="H11" s="82"/>
      <c r="I11" s="82"/>
    </row>
    <row r="12" spans="1:9" ht="15.75">
      <c r="A12" s="82"/>
      <c r="B12" s="82"/>
      <c r="C12" s="82"/>
      <c r="D12" s="82"/>
      <c r="E12" s="82"/>
      <c r="F12" s="82"/>
      <c r="G12" s="82"/>
      <c r="H12" s="82"/>
      <c r="I12" s="82"/>
    </row>
    <row r="13" spans="1:9" ht="15.75">
      <c r="A13" s="82"/>
      <c r="B13" s="82"/>
      <c r="C13" s="82"/>
      <c r="D13" s="82"/>
      <c r="E13" s="82"/>
      <c r="F13" s="82"/>
      <c r="G13" s="82"/>
      <c r="H13" s="82"/>
      <c r="I13" s="82"/>
    </row>
  </sheetData>
  <mergeCells count="9">
    <mergeCell ref="A1:I1"/>
    <mergeCell ref="A4:A5"/>
    <mergeCell ref="B4:C4"/>
    <mergeCell ref="D4:E4"/>
    <mergeCell ref="F4:G4"/>
    <mergeCell ref="H4:I4"/>
    <mergeCell ref="H3:I3"/>
    <mergeCell ref="A3:G3"/>
    <mergeCell ref="A2:I2"/>
  </mergeCells>
  <printOptions/>
  <pageMargins left="0.6299212598425197" right="0" top="0.5905511811023623" bottom="0.7874015748031497" header="0" footer="0"/>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I18"/>
  <sheetViews>
    <sheetView workbookViewId="0" topLeftCell="A1">
      <selection activeCell="B14" sqref="B14"/>
    </sheetView>
  </sheetViews>
  <sheetFormatPr defaultColWidth="9.00390625" defaultRowHeight="16.5"/>
  <cols>
    <col min="1" max="1" width="10.25390625" style="83" customWidth="1"/>
    <col min="2" max="9" width="9.125" style="83" customWidth="1"/>
    <col min="10" max="16384" width="9.00390625" style="83" customWidth="1"/>
  </cols>
  <sheetData>
    <row r="1" spans="1:9" s="78" customFormat="1" ht="33" customHeight="1">
      <c r="A1" s="641" t="s">
        <v>769</v>
      </c>
      <c r="B1" s="641"/>
      <c r="C1" s="641"/>
      <c r="D1" s="641"/>
      <c r="E1" s="641"/>
      <c r="F1" s="641"/>
      <c r="G1" s="641"/>
      <c r="H1" s="641"/>
      <c r="I1" s="641"/>
    </row>
    <row r="2" spans="1:9" s="5" customFormat="1" ht="33" customHeight="1">
      <c r="A2" s="656" t="s">
        <v>86</v>
      </c>
      <c r="B2" s="656"/>
      <c r="C2" s="656"/>
      <c r="D2" s="656"/>
      <c r="E2" s="656"/>
      <c r="F2" s="656"/>
      <c r="G2" s="656"/>
      <c r="H2" s="654" t="s">
        <v>500</v>
      </c>
      <c r="I2" s="654"/>
    </row>
    <row r="3" spans="1:9" s="1" customFormat="1" ht="34.5" customHeight="1">
      <c r="A3" s="627" t="s">
        <v>314</v>
      </c>
      <c r="B3" s="610" t="s">
        <v>490</v>
      </c>
      <c r="C3" s="596"/>
      <c r="D3" s="610" t="s">
        <v>491</v>
      </c>
      <c r="E3" s="596"/>
      <c r="F3" s="610" t="s">
        <v>492</v>
      </c>
      <c r="G3" s="596"/>
      <c r="H3" s="610" t="s">
        <v>493</v>
      </c>
      <c r="I3" s="596"/>
    </row>
    <row r="4" spans="1:9" s="1" customFormat="1" ht="34.5" customHeight="1">
      <c r="A4" s="627"/>
      <c r="B4" s="6" t="s">
        <v>494</v>
      </c>
      <c r="C4" s="8" t="s">
        <v>495</v>
      </c>
      <c r="D4" s="6" t="s">
        <v>494</v>
      </c>
      <c r="E4" s="8" t="s">
        <v>495</v>
      </c>
      <c r="F4" s="6" t="s">
        <v>494</v>
      </c>
      <c r="G4" s="8" t="s">
        <v>495</v>
      </c>
      <c r="H4" s="6" t="s">
        <v>494</v>
      </c>
      <c r="I4" s="9" t="s">
        <v>495</v>
      </c>
    </row>
    <row r="5" spans="1:9" s="15" customFormat="1" ht="61.5" customHeight="1">
      <c r="A5" s="28" t="s">
        <v>322</v>
      </c>
      <c r="B5" s="60">
        <v>70959.9177631579</v>
      </c>
      <c r="C5" s="79">
        <v>56.124629080118694</v>
      </c>
      <c r="D5" s="60">
        <v>27393.811129128615</v>
      </c>
      <c r="E5" s="79">
        <v>40.455131503384266</v>
      </c>
      <c r="F5" s="60">
        <v>33503.23071670343</v>
      </c>
      <c r="G5" s="84">
        <v>39.984364210785195</v>
      </c>
      <c r="H5" s="60">
        <v>23541.6282699788</v>
      </c>
      <c r="I5" s="79">
        <v>28.77944393836763</v>
      </c>
    </row>
    <row r="6" spans="1:9" s="2" customFormat="1" ht="61.5" customHeight="1">
      <c r="A6" s="28" t="s">
        <v>323</v>
      </c>
      <c r="B6" s="85">
        <v>70609</v>
      </c>
      <c r="C6" s="84">
        <v>55.78</v>
      </c>
      <c r="D6" s="61">
        <v>27927.860783261804</v>
      </c>
      <c r="E6" s="84">
        <v>40.81856050282469</v>
      </c>
      <c r="F6" s="61">
        <v>33243.71813898358</v>
      </c>
      <c r="G6" s="84">
        <v>39.614896862459815</v>
      </c>
      <c r="H6" s="61">
        <v>23511.082631702633</v>
      </c>
      <c r="I6" s="84">
        <v>28.7840633341422</v>
      </c>
    </row>
    <row r="7" spans="1:9" s="2" customFormat="1" ht="61.5" customHeight="1">
      <c r="A7" s="28" t="s">
        <v>324</v>
      </c>
      <c r="B7" s="85">
        <v>71500.4952</v>
      </c>
      <c r="C7" s="84">
        <v>56.1693</v>
      </c>
      <c r="D7" s="61">
        <v>28373.6514</v>
      </c>
      <c r="E7" s="84">
        <v>41.0077</v>
      </c>
      <c r="F7" s="61">
        <v>33099.531</v>
      </c>
      <c r="G7" s="84">
        <v>38.9683</v>
      </c>
      <c r="H7" s="61">
        <v>23949.8853</v>
      </c>
      <c r="I7" s="84">
        <v>28.9802</v>
      </c>
    </row>
    <row r="8" spans="1:9" s="1" customFormat="1" ht="61.5" customHeight="1">
      <c r="A8" s="28" t="s">
        <v>325</v>
      </c>
      <c r="B8" s="61">
        <v>0</v>
      </c>
      <c r="C8" s="84">
        <v>0</v>
      </c>
      <c r="D8" s="61">
        <v>28809.209083283822</v>
      </c>
      <c r="E8" s="84">
        <v>41.37246007059728</v>
      </c>
      <c r="F8" s="61">
        <v>32854.09213630665</v>
      </c>
      <c r="G8" s="84">
        <v>38.58586785915243</v>
      </c>
      <c r="H8" s="61">
        <v>24509.333151017407</v>
      </c>
      <c r="I8" s="84">
        <v>29.585037559929237</v>
      </c>
    </row>
    <row r="9" spans="1:9" s="1" customFormat="1" ht="61.5" customHeight="1">
      <c r="A9" s="28" t="s">
        <v>583</v>
      </c>
      <c r="B9" s="61">
        <v>0</v>
      </c>
      <c r="C9" s="84">
        <v>0</v>
      </c>
      <c r="D9" s="61">
        <v>30094.5288</v>
      </c>
      <c r="E9" s="84">
        <v>41.7143</v>
      </c>
      <c r="F9" s="61">
        <v>34045.9651</v>
      </c>
      <c r="G9" s="84">
        <v>38.6851</v>
      </c>
      <c r="H9" s="61">
        <v>25121.9183</v>
      </c>
      <c r="I9" s="84">
        <v>29.7356</v>
      </c>
    </row>
    <row r="10" spans="1:9" s="1" customFormat="1" ht="61.5" customHeight="1">
      <c r="A10" s="28" t="s">
        <v>349</v>
      </c>
      <c r="B10" s="61">
        <v>0</v>
      </c>
      <c r="C10" s="84">
        <v>0</v>
      </c>
      <c r="D10" s="61">
        <v>30437</v>
      </c>
      <c r="E10" s="84">
        <v>41.99</v>
      </c>
      <c r="F10" s="61">
        <v>34390</v>
      </c>
      <c r="G10" s="84">
        <v>38.98</v>
      </c>
      <c r="H10" s="61">
        <v>24770</v>
      </c>
      <c r="I10" s="84">
        <v>29.81</v>
      </c>
    </row>
    <row r="11" spans="1:9" s="1" customFormat="1" ht="61.5" customHeight="1">
      <c r="A11" s="28" t="s">
        <v>276</v>
      </c>
      <c r="B11" s="85">
        <v>0</v>
      </c>
      <c r="C11" s="84">
        <v>0</v>
      </c>
      <c r="D11" s="61">
        <v>30708</v>
      </c>
      <c r="E11" s="84">
        <v>42.24</v>
      </c>
      <c r="F11" s="61">
        <v>34832</v>
      </c>
      <c r="G11" s="84">
        <v>39.4</v>
      </c>
      <c r="H11" s="61">
        <v>23078</v>
      </c>
      <c r="I11" s="84">
        <v>29.02</v>
      </c>
    </row>
    <row r="12" spans="1:9" s="1" customFormat="1" ht="61.5" customHeight="1">
      <c r="A12" s="28" t="s">
        <v>217</v>
      </c>
      <c r="B12" s="85">
        <v>0</v>
      </c>
      <c r="C12" s="84">
        <v>0</v>
      </c>
      <c r="D12" s="61">
        <v>30914</v>
      </c>
      <c r="E12" s="84">
        <v>42.36</v>
      </c>
      <c r="F12" s="61">
        <v>35396</v>
      </c>
      <c r="G12" s="84">
        <v>39.88</v>
      </c>
      <c r="H12" s="61">
        <v>22469</v>
      </c>
      <c r="I12" s="84">
        <v>28.79</v>
      </c>
    </row>
    <row r="13" spans="1:9" s="1" customFormat="1" ht="61.5" customHeight="1">
      <c r="A13" s="28" t="s">
        <v>817</v>
      </c>
      <c r="B13" s="85">
        <v>0</v>
      </c>
      <c r="C13" s="84">
        <v>0</v>
      </c>
      <c r="D13" s="61">
        <v>31061</v>
      </c>
      <c r="E13" s="84">
        <v>42.51</v>
      </c>
      <c r="F13" s="61">
        <v>36022</v>
      </c>
      <c r="G13" s="84">
        <v>40.41</v>
      </c>
      <c r="H13" s="61">
        <v>21488</v>
      </c>
      <c r="I13" s="84">
        <v>28.4</v>
      </c>
    </row>
    <row r="14" spans="1:9" s="1" customFormat="1" ht="61.5" customHeight="1">
      <c r="A14" s="24" t="s">
        <v>869</v>
      </c>
      <c r="B14" s="72">
        <v>0</v>
      </c>
      <c r="C14" s="81">
        <v>0</v>
      </c>
      <c r="D14" s="62">
        <v>31222.5976</v>
      </c>
      <c r="E14" s="81">
        <v>42.5751</v>
      </c>
      <c r="F14" s="62">
        <v>36617.0769</v>
      </c>
      <c r="G14" s="81">
        <v>40.9117</v>
      </c>
      <c r="H14" s="62">
        <v>20900.2633</v>
      </c>
      <c r="I14" s="81">
        <v>28.208</v>
      </c>
    </row>
    <row r="15" spans="1:9" ht="18.75" customHeight="1">
      <c r="A15" s="18" t="s">
        <v>501</v>
      </c>
      <c r="B15" s="82"/>
      <c r="C15" s="82"/>
      <c r="D15" s="82"/>
      <c r="E15" s="82"/>
      <c r="F15" s="82"/>
      <c r="G15" s="82"/>
      <c r="H15" s="82"/>
      <c r="I15" s="82"/>
    </row>
    <row r="16" spans="1:9" ht="15.75">
      <c r="A16" s="82"/>
      <c r="B16" s="82"/>
      <c r="C16" s="82"/>
      <c r="D16" s="82"/>
      <c r="E16" s="82"/>
      <c r="F16" s="82"/>
      <c r="G16" s="82"/>
      <c r="H16" s="82"/>
      <c r="I16" s="82"/>
    </row>
    <row r="17" spans="1:9" ht="15.75">
      <c r="A17" s="82"/>
      <c r="B17" s="82"/>
      <c r="C17" s="82"/>
      <c r="D17" s="82"/>
      <c r="E17" s="82"/>
      <c r="F17" s="82"/>
      <c r="G17" s="82"/>
      <c r="H17" s="82"/>
      <c r="I17" s="82"/>
    </row>
    <row r="18" spans="1:9" ht="15.75">
      <c r="A18" s="82"/>
      <c r="B18" s="82"/>
      <c r="C18" s="82"/>
      <c r="D18" s="82"/>
      <c r="E18" s="82"/>
      <c r="F18" s="82"/>
      <c r="G18" s="82"/>
      <c r="H18" s="82"/>
      <c r="I18" s="82"/>
    </row>
  </sheetData>
  <mergeCells count="8">
    <mergeCell ref="A1:I1"/>
    <mergeCell ref="A3:A4"/>
    <mergeCell ref="B3:C3"/>
    <mergeCell ref="D3:E3"/>
    <mergeCell ref="F3:G3"/>
    <mergeCell ref="H3:I3"/>
    <mergeCell ref="H2:I2"/>
    <mergeCell ref="A2:G2"/>
  </mergeCells>
  <printOptions/>
  <pageMargins left="0.6299212598425197" right="0" top="0.5905511811023623" bottom="0.7874015748031497" header="0" footer="0"/>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I19"/>
  <sheetViews>
    <sheetView workbookViewId="0" topLeftCell="A1">
      <selection activeCell="B15" sqref="B15"/>
    </sheetView>
  </sheetViews>
  <sheetFormatPr defaultColWidth="9.00390625" defaultRowHeight="16.5"/>
  <cols>
    <col min="1" max="1" width="10.125" style="83" customWidth="1"/>
    <col min="2" max="9" width="9.625" style="83" customWidth="1"/>
    <col min="10" max="16384" width="9.00390625" style="83" customWidth="1"/>
  </cols>
  <sheetData>
    <row r="1" spans="1:9" s="78" customFormat="1" ht="33" customHeight="1">
      <c r="A1" s="631" t="s">
        <v>797</v>
      </c>
      <c r="B1" s="631"/>
      <c r="C1" s="631"/>
      <c r="D1" s="631"/>
      <c r="E1" s="631"/>
      <c r="F1" s="631"/>
      <c r="G1" s="631"/>
      <c r="H1" s="631"/>
      <c r="I1" s="631"/>
    </row>
    <row r="2" spans="1:9" s="78" customFormat="1" ht="24.75" customHeight="1">
      <c r="A2" s="655" t="s">
        <v>798</v>
      </c>
      <c r="B2" s="655"/>
      <c r="C2" s="655"/>
      <c r="D2" s="655"/>
      <c r="E2" s="655"/>
      <c r="F2" s="655"/>
      <c r="G2" s="655"/>
      <c r="H2" s="655"/>
      <c r="I2" s="655"/>
    </row>
    <row r="3" spans="1:9" s="5" customFormat="1" ht="33" customHeight="1">
      <c r="A3" s="656" t="s">
        <v>86</v>
      </c>
      <c r="B3" s="656"/>
      <c r="C3" s="656"/>
      <c r="D3" s="656"/>
      <c r="E3" s="656"/>
      <c r="F3" s="656"/>
      <c r="G3" s="656"/>
      <c r="H3" s="654" t="s">
        <v>636</v>
      </c>
      <c r="I3" s="654"/>
    </row>
    <row r="4" spans="1:9" s="1" customFormat="1" ht="34.5" customHeight="1">
      <c r="A4" s="627" t="s">
        <v>314</v>
      </c>
      <c r="B4" s="610" t="s">
        <v>490</v>
      </c>
      <c r="C4" s="596"/>
      <c r="D4" s="610" t="s">
        <v>491</v>
      </c>
      <c r="E4" s="596"/>
      <c r="F4" s="610" t="s">
        <v>492</v>
      </c>
      <c r="G4" s="596"/>
      <c r="H4" s="610" t="s">
        <v>493</v>
      </c>
      <c r="I4" s="596"/>
    </row>
    <row r="5" spans="1:9" s="1" customFormat="1" ht="34.5" customHeight="1">
      <c r="A5" s="627"/>
      <c r="B5" s="6" t="s">
        <v>494</v>
      </c>
      <c r="C5" s="8" t="s">
        <v>495</v>
      </c>
      <c r="D5" s="6" t="s">
        <v>494</v>
      </c>
      <c r="E5" s="8" t="s">
        <v>495</v>
      </c>
      <c r="F5" s="6" t="s">
        <v>494</v>
      </c>
      <c r="G5" s="8" t="s">
        <v>495</v>
      </c>
      <c r="H5" s="6" t="s">
        <v>494</v>
      </c>
      <c r="I5" s="9" t="s">
        <v>495</v>
      </c>
    </row>
    <row r="6" spans="1:9" s="15" customFormat="1" ht="60" customHeight="1">
      <c r="A6" s="28" t="s">
        <v>322</v>
      </c>
      <c r="B6" s="60">
        <v>69125.55555555556</v>
      </c>
      <c r="C6" s="79">
        <v>58.45454545454545</v>
      </c>
      <c r="D6" s="60">
        <v>32140.419723476298</v>
      </c>
      <c r="E6" s="79">
        <v>56.712875475955435</v>
      </c>
      <c r="F6" s="60">
        <v>43826.18864121413</v>
      </c>
      <c r="G6" s="84">
        <v>56.05514705882353</v>
      </c>
      <c r="H6" s="60">
        <v>24530.55691429736</v>
      </c>
      <c r="I6" s="79">
        <v>29.572259051504336</v>
      </c>
    </row>
    <row r="7" spans="1:9" s="2" customFormat="1" ht="60" customHeight="1">
      <c r="A7" s="28" t="s">
        <v>323</v>
      </c>
      <c r="B7" s="85">
        <v>76495</v>
      </c>
      <c r="C7" s="84">
        <v>62.90909090909091</v>
      </c>
      <c r="D7" s="61">
        <v>33963.02717391304</v>
      </c>
      <c r="E7" s="84">
        <v>56.59913124418244</v>
      </c>
      <c r="F7" s="61">
        <v>43769.84399704859</v>
      </c>
      <c r="G7" s="84">
        <v>55.31632760619795</v>
      </c>
      <c r="H7" s="61">
        <v>22953.475004959335</v>
      </c>
      <c r="I7" s="84">
        <v>28.705162638018503</v>
      </c>
    </row>
    <row r="8" spans="1:9" s="2" customFormat="1" ht="60" customHeight="1">
      <c r="A8" s="28" t="s">
        <v>324</v>
      </c>
      <c r="B8" s="85">
        <v>67375.3125</v>
      </c>
      <c r="C8" s="84">
        <v>57.5</v>
      </c>
      <c r="D8" s="61">
        <v>34780.77984157334</v>
      </c>
      <c r="E8" s="84">
        <v>55.85809888008741</v>
      </c>
      <c r="F8" s="61">
        <v>43781.74429069637</v>
      </c>
      <c r="G8" s="84">
        <v>54.976150298121276</v>
      </c>
      <c r="H8" s="61">
        <v>22710.02827024437</v>
      </c>
      <c r="I8" s="84">
        <v>28.73540967896502</v>
      </c>
    </row>
    <row r="9" spans="1:9" s="1" customFormat="1" ht="60" customHeight="1">
      <c r="A9" s="28" t="s">
        <v>325</v>
      </c>
      <c r="B9" s="61">
        <v>72877.27272727272</v>
      </c>
      <c r="C9" s="84">
        <v>57.24242424242424</v>
      </c>
      <c r="D9" s="61">
        <v>35543.370554177</v>
      </c>
      <c r="E9" s="84">
        <v>55.85235732009926</v>
      </c>
      <c r="F9" s="61">
        <v>43942.35888756747</v>
      </c>
      <c r="G9" s="84">
        <v>54.54267679077852</v>
      </c>
      <c r="H9" s="61">
        <v>22380.01166572398</v>
      </c>
      <c r="I9" s="84">
        <v>28.472567873303166</v>
      </c>
    </row>
    <row r="10" spans="1:9" s="1" customFormat="1" ht="60" customHeight="1">
      <c r="A10" s="28" t="s">
        <v>583</v>
      </c>
      <c r="B10" s="61">
        <v>86622.8571</v>
      </c>
      <c r="C10" s="84">
        <v>61.6429</v>
      </c>
      <c r="D10" s="61">
        <v>36782.1151</v>
      </c>
      <c r="E10" s="84">
        <v>55.4077</v>
      </c>
      <c r="F10" s="61">
        <v>45156.3597</v>
      </c>
      <c r="G10" s="84">
        <v>54.0633</v>
      </c>
      <c r="H10" s="61">
        <v>24465.4518</v>
      </c>
      <c r="I10" s="84">
        <v>29.7367</v>
      </c>
    </row>
    <row r="11" spans="1:9" s="1" customFormat="1" ht="60" customHeight="1">
      <c r="A11" s="28" t="s">
        <v>349</v>
      </c>
      <c r="B11" s="61">
        <v>76711</v>
      </c>
      <c r="C11" s="84">
        <v>61.38</v>
      </c>
      <c r="D11" s="61">
        <v>37018</v>
      </c>
      <c r="E11" s="84">
        <v>55.21</v>
      </c>
      <c r="F11" s="61">
        <v>45315</v>
      </c>
      <c r="G11" s="84">
        <v>53.87</v>
      </c>
      <c r="H11" s="61">
        <v>25880</v>
      </c>
      <c r="I11" s="84">
        <v>30.92</v>
      </c>
    </row>
    <row r="12" spans="1:9" s="1" customFormat="1" ht="60" customHeight="1">
      <c r="A12" s="28" t="s">
        <v>276</v>
      </c>
      <c r="B12" s="85">
        <v>80421</v>
      </c>
      <c r="C12" s="84">
        <v>63.53</v>
      </c>
      <c r="D12" s="61">
        <v>37507</v>
      </c>
      <c r="E12" s="84">
        <v>55.47</v>
      </c>
      <c r="F12" s="61">
        <v>45286</v>
      </c>
      <c r="G12" s="84">
        <v>53.76</v>
      </c>
      <c r="H12" s="61">
        <v>28660</v>
      </c>
      <c r="I12" s="84">
        <v>33.2</v>
      </c>
    </row>
    <row r="13" spans="1:9" s="1" customFormat="1" ht="60" customHeight="1">
      <c r="A13" s="28" t="s">
        <v>207</v>
      </c>
      <c r="B13" s="61">
        <v>82718</v>
      </c>
      <c r="C13" s="84">
        <v>61.29</v>
      </c>
      <c r="D13" s="61">
        <v>37653</v>
      </c>
      <c r="E13" s="84">
        <v>55.53</v>
      </c>
      <c r="F13" s="61">
        <v>45297</v>
      </c>
      <c r="G13" s="84">
        <v>53.95</v>
      </c>
      <c r="H13" s="61">
        <v>23227</v>
      </c>
      <c r="I13" s="84">
        <v>30.75</v>
      </c>
    </row>
    <row r="14" spans="1:9" s="1" customFormat="1" ht="60" customHeight="1">
      <c r="A14" s="28" t="s">
        <v>817</v>
      </c>
      <c r="B14" s="61">
        <v>78813</v>
      </c>
      <c r="C14" s="84">
        <v>59.67</v>
      </c>
      <c r="D14" s="61">
        <v>37502</v>
      </c>
      <c r="E14" s="84">
        <v>55.25</v>
      </c>
      <c r="F14" s="61">
        <v>45453</v>
      </c>
      <c r="G14" s="84">
        <v>54.17</v>
      </c>
      <c r="H14" s="61">
        <v>30272</v>
      </c>
      <c r="I14" s="84">
        <v>35.99</v>
      </c>
    </row>
    <row r="15" spans="1:9" s="1" customFormat="1" ht="60" customHeight="1">
      <c r="A15" s="24" t="s">
        <v>868</v>
      </c>
      <c r="B15" s="72">
        <v>71980</v>
      </c>
      <c r="C15" s="81">
        <v>55</v>
      </c>
      <c r="D15" s="62">
        <v>37827.568</v>
      </c>
      <c r="E15" s="81">
        <v>55.1629</v>
      </c>
      <c r="F15" s="62">
        <v>45471.9048</v>
      </c>
      <c r="G15" s="81">
        <v>53.9638</v>
      </c>
      <c r="H15" s="62">
        <v>27389.9487</v>
      </c>
      <c r="I15" s="81">
        <v>34.3249</v>
      </c>
    </row>
    <row r="16" spans="1:9" ht="15.75">
      <c r="A16" s="18" t="s">
        <v>501</v>
      </c>
      <c r="B16" s="82"/>
      <c r="C16" s="82"/>
      <c r="D16" s="82"/>
      <c r="E16" s="82"/>
      <c r="F16" s="82"/>
      <c r="G16" s="82"/>
      <c r="H16" s="82"/>
      <c r="I16" s="82"/>
    </row>
    <row r="17" spans="1:9" ht="15.75">
      <c r="A17" s="82"/>
      <c r="B17" s="82"/>
      <c r="C17" s="82"/>
      <c r="D17" s="82"/>
      <c r="E17" s="82"/>
      <c r="F17" s="82"/>
      <c r="G17" s="82"/>
      <c r="H17" s="82"/>
      <c r="I17" s="82"/>
    </row>
    <row r="18" spans="1:9" ht="15.75">
      <c r="A18" s="82"/>
      <c r="B18" s="82"/>
      <c r="C18" s="82"/>
      <c r="D18" s="82"/>
      <c r="E18" s="82"/>
      <c r="F18" s="82"/>
      <c r="G18" s="82"/>
      <c r="H18" s="82"/>
      <c r="I18" s="82"/>
    </row>
    <row r="19" spans="1:9" ht="15.75">
      <c r="A19" s="82"/>
      <c r="B19" s="82"/>
      <c r="C19" s="82"/>
      <c r="D19" s="82"/>
      <c r="E19" s="82"/>
      <c r="F19" s="82"/>
      <c r="G19" s="82"/>
      <c r="H19" s="82"/>
      <c r="I19" s="82"/>
    </row>
  </sheetData>
  <mergeCells count="9">
    <mergeCell ref="A1:I1"/>
    <mergeCell ref="A4:A5"/>
    <mergeCell ref="B4:C4"/>
    <mergeCell ref="D4:E4"/>
    <mergeCell ref="F4:G4"/>
    <mergeCell ref="H4:I4"/>
    <mergeCell ref="H3:I3"/>
    <mergeCell ref="A3:G3"/>
    <mergeCell ref="A2:I2"/>
  </mergeCells>
  <printOptions/>
  <pageMargins left="0.6299212598425197" right="0" top="0.5905511811023623" bottom="0.7874015748031497" header="0" footer="0"/>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I19"/>
  <sheetViews>
    <sheetView workbookViewId="0" topLeftCell="A1">
      <selection activeCell="B15" sqref="B15"/>
    </sheetView>
  </sheetViews>
  <sheetFormatPr defaultColWidth="9.00390625" defaultRowHeight="16.5"/>
  <cols>
    <col min="1" max="1" width="10.125" style="83" customWidth="1"/>
    <col min="2" max="9" width="9.125" style="83" customWidth="1"/>
    <col min="10" max="16384" width="9.00390625" style="83" customWidth="1"/>
  </cols>
  <sheetData>
    <row r="1" spans="1:9" s="78" customFormat="1" ht="33" customHeight="1">
      <c r="A1" s="631" t="s">
        <v>799</v>
      </c>
      <c r="B1" s="631"/>
      <c r="C1" s="631"/>
      <c r="D1" s="631"/>
      <c r="E1" s="631"/>
      <c r="F1" s="631"/>
      <c r="G1" s="631"/>
      <c r="H1" s="631"/>
      <c r="I1" s="631"/>
    </row>
    <row r="2" spans="1:9" s="78" customFormat="1" ht="24.75" customHeight="1">
      <c r="A2" s="655" t="s">
        <v>182</v>
      </c>
      <c r="B2" s="655"/>
      <c r="C2" s="655"/>
      <c r="D2" s="655"/>
      <c r="E2" s="655"/>
      <c r="F2" s="655"/>
      <c r="G2" s="655"/>
      <c r="H2" s="655"/>
      <c r="I2" s="655"/>
    </row>
    <row r="3" spans="1:9" s="5" customFormat="1" ht="33" customHeight="1">
      <c r="A3" s="656" t="s">
        <v>87</v>
      </c>
      <c r="B3" s="656"/>
      <c r="C3" s="656"/>
      <c r="D3" s="656"/>
      <c r="E3" s="656"/>
      <c r="F3" s="656"/>
      <c r="G3" s="656"/>
      <c r="H3" s="654" t="s">
        <v>636</v>
      </c>
      <c r="I3" s="654"/>
    </row>
    <row r="4" spans="1:9" s="1" customFormat="1" ht="34.5" customHeight="1">
      <c r="A4" s="627" t="s">
        <v>314</v>
      </c>
      <c r="B4" s="610" t="s">
        <v>490</v>
      </c>
      <c r="C4" s="596"/>
      <c r="D4" s="610" t="s">
        <v>491</v>
      </c>
      <c r="E4" s="596"/>
      <c r="F4" s="610" t="s">
        <v>492</v>
      </c>
      <c r="G4" s="596"/>
      <c r="H4" s="610" t="s">
        <v>493</v>
      </c>
      <c r="I4" s="596"/>
    </row>
    <row r="5" spans="1:9" s="1" customFormat="1" ht="34.5" customHeight="1">
      <c r="A5" s="627"/>
      <c r="B5" s="6" t="s">
        <v>494</v>
      </c>
      <c r="C5" s="8" t="s">
        <v>495</v>
      </c>
      <c r="D5" s="6" t="s">
        <v>494</v>
      </c>
      <c r="E5" s="8" t="s">
        <v>495</v>
      </c>
      <c r="F5" s="6" t="s">
        <v>494</v>
      </c>
      <c r="G5" s="8" t="s">
        <v>495</v>
      </c>
      <c r="H5" s="6" t="s">
        <v>494</v>
      </c>
      <c r="I5" s="9" t="s">
        <v>495</v>
      </c>
    </row>
    <row r="6" spans="1:9" s="15" customFormat="1" ht="60" customHeight="1">
      <c r="A6" s="28" t="s">
        <v>322</v>
      </c>
      <c r="B6" s="60">
        <v>63230</v>
      </c>
      <c r="C6" s="79">
        <v>57.18181818181818</v>
      </c>
      <c r="D6" s="60">
        <v>32226.652242328873</v>
      </c>
      <c r="E6" s="79">
        <v>58.016548463356976</v>
      </c>
      <c r="F6" s="60">
        <v>43719.968203497614</v>
      </c>
      <c r="G6" s="79">
        <v>59.04936305732484</v>
      </c>
      <c r="H6" s="60">
        <v>19882.453465346534</v>
      </c>
      <c r="I6" s="79">
        <v>25.480761602538674</v>
      </c>
    </row>
    <row r="7" spans="1:9" s="2" customFormat="1" ht="60" customHeight="1">
      <c r="A7" s="28" t="s">
        <v>323</v>
      </c>
      <c r="B7" s="85">
        <v>64435.90909090909</v>
      </c>
      <c r="C7" s="84">
        <v>62.666666666666664</v>
      </c>
      <c r="D7" s="61">
        <v>32952.03855140187</v>
      </c>
      <c r="E7" s="84">
        <v>58.0395809080326</v>
      </c>
      <c r="F7" s="61">
        <v>43640.88566073102</v>
      </c>
      <c r="G7" s="84">
        <v>58.71415182755389</v>
      </c>
      <c r="H7" s="61">
        <v>18826.981898780938</v>
      </c>
      <c r="I7" s="84">
        <v>25.139081027667984</v>
      </c>
    </row>
    <row r="8" spans="1:9" s="2" customFormat="1" ht="60" customHeight="1">
      <c r="A8" s="28" t="s">
        <v>324</v>
      </c>
      <c r="B8" s="85">
        <v>59913.75</v>
      </c>
      <c r="C8" s="84">
        <v>53.5</v>
      </c>
      <c r="D8" s="61">
        <v>33003.782161234994</v>
      </c>
      <c r="E8" s="84">
        <v>57.18181818181818</v>
      </c>
      <c r="F8" s="61">
        <v>43555.82865168539</v>
      </c>
      <c r="G8" s="84">
        <v>58.991573033707866</v>
      </c>
      <c r="H8" s="61">
        <v>18493.256465260398</v>
      </c>
      <c r="I8" s="84">
        <v>25.11869860564891</v>
      </c>
    </row>
    <row r="9" spans="1:9" s="1" customFormat="1" ht="60" customHeight="1">
      <c r="A9" s="28" t="s">
        <v>325</v>
      </c>
      <c r="B9" s="61">
        <v>70810</v>
      </c>
      <c r="C9" s="84">
        <v>55.42857142857143</v>
      </c>
      <c r="D9" s="61">
        <v>33210.82304526749</v>
      </c>
      <c r="E9" s="84">
        <v>57.794238683127574</v>
      </c>
      <c r="F9" s="61">
        <v>43862.48576078112</v>
      </c>
      <c r="G9" s="84">
        <v>58.263628966639544</v>
      </c>
      <c r="H9" s="61">
        <v>18378.56268578423</v>
      </c>
      <c r="I9" s="84">
        <v>25.030949466689982</v>
      </c>
    </row>
    <row r="10" spans="1:9" s="1" customFormat="1" ht="60" customHeight="1">
      <c r="A10" s="28" t="s">
        <v>583</v>
      </c>
      <c r="B10" s="61">
        <v>83368.8889</v>
      </c>
      <c r="C10" s="84">
        <v>58.8333</v>
      </c>
      <c r="D10" s="61">
        <v>34476.3265</v>
      </c>
      <c r="E10" s="84">
        <v>56.7234</v>
      </c>
      <c r="F10" s="61">
        <v>44784.5406</v>
      </c>
      <c r="G10" s="84">
        <v>56.8462</v>
      </c>
      <c r="H10" s="61">
        <v>19398.1198</v>
      </c>
      <c r="I10" s="84">
        <v>25.5074</v>
      </c>
    </row>
    <row r="11" spans="1:9" s="1" customFormat="1" ht="60" customHeight="1">
      <c r="A11" s="28" t="s">
        <v>349</v>
      </c>
      <c r="B11" s="61">
        <v>59680</v>
      </c>
      <c r="C11" s="84">
        <v>58.2</v>
      </c>
      <c r="D11" s="61">
        <v>34373</v>
      </c>
      <c r="E11" s="84">
        <v>55.49</v>
      </c>
      <c r="F11" s="61">
        <v>44858</v>
      </c>
      <c r="G11" s="84">
        <v>57.81</v>
      </c>
      <c r="H11" s="61">
        <v>19929</v>
      </c>
      <c r="I11" s="84">
        <v>25.98</v>
      </c>
    </row>
    <row r="12" spans="1:9" s="1" customFormat="1" ht="60" customHeight="1">
      <c r="A12" s="28" t="s">
        <v>276</v>
      </c>
      <c r="B12" s="85">
        <v>71980</v>
      </c>
      <c r="C12" s="84">
        <v>60.13</v>
      </c>
      <c r="D12" s="61">
        <v>33160</v>
      </c>
      <c r="E12" s="84">
        <v>56.5</v>
      </c>
      <c r="F12" s="61">
        <v>45092</v>
      </c>
      <c r="G12" s="84">
        <v>57.09</v>
      </c>
      <c r="H12" s="61">
        <v>21292</v>
      </c>
      <c r="I12" s="84">
        <v>26.92</v>
      </c>
    </row>
    <row r="13" spans="1:9" s="1" customFormat="1" ht="60" customHeight="1">
      <c r="A13" s="28" t="s">
        <v>207</v>
      </c>
      <c r="B13" s="61">
        <v>92480</v>
      </c>
      <c r="C13" s="84">
        <v>60.67</v>
      </c>
      <c r="D13" s="61">
        <v>32932</v>
      </c>
      <c r="E13" s="84">
        <v>55.87</v>
      </c>
      <c r="F13" s="61">
        <v>44248</v>
      </c>
      <c r="G13" s="84">
        <v>56.19</v>
      </c>
      <c r="H13" s="61">
        <v>16279</v>
      </c>
      <c r="I13" s="84">
        <v>25.26</v>
      </c>
    </row>
    <row r="14" spans="1:9" s="1" customFormat="1" ht="60" customHeight="1">
      <c r="A14" s="28" t="s">
        <v>817</v>
      </c>
      <c r="B14" s="61">
        <v>51480</v>
      </c>
      <c r="C14" s="84">
        <v>45</v>
      </c>
      <c r="D14" s="61">
        <v>34744</v>
      </c>
      <c r="E14" s="84">
        <v>56.43</v>
      </c>
      <c r="F14" s="61">
        <v>44877</v>
      </c>
      <c r="G14" s="84">
        <v>57.73</v>
      </c>
      <c r="H14" s="61">
        <v>20644</v>
      </c>
      <c r="I14" s="84">
        <v>27.35</v>
      </c>
    </row>
    <row r="15" spans="1:9" s="1" customFormat="1" ht="60" customHeight="1">
      <c r="A15" s="24" t="s">
        <v>868</v>
      </c>
      <c r="B15" s="72">
        <v>51480</v>
      </c>
      <c r="C15" s="81">
        <v>44</v>
      </c>
      <c r="D15" s="62">
        <v>34863.67</v>
      </c>
      <c r="E15" s="81">
        <v>55.1034</v>
      </c>
      <c r="F15" s="62">
        <v>45567.9651</v>
      </c>
      <c r="G15" s="81">
        <v>56.186</v>
      </c>
      <c r="H15" s="62">
        <v>17912.7513</v>
      </c>
      <c r="I15" s="81">
        <v>26.2061</v>
      </c>
    </row>
    <row r="16" spans="1:9" ht="15.75">
      <c r="A16" s="18" t="s">
        <v>501</v>
      </c>
      <c r="B16" s="82"/>
      <c r="C16" s="82"/>
      <c r="D16" s="82"/>
      <c r="E16" s="82"/>
      <c r="F16" s="82"/>
      <c r="G16" s="82"/>
      <c r="H16" s="82"/>
      <c r="I16" s="82"/>
    </row>
    <row r="17" spans="1:9" ht="15.75">
      <c r="A17" s="82"/>
      <c r="B17" s="82"/>
      <c r="C17" s="82"/>
      <c r="D17" s="82"/>
      <c r="E17" s="82"/>
      <c r="F17" s="82"/>
      <c r="G17" s="82"/>
      <c r="H17" s="82"/>
      <c r="I17" s="82"/>
    </row>
    <row r="18" spans="1:9" ht="15.75">
      <c r="A18" s="82"/>
      <c r="B18" s="82"/>
      <c r="C18" s="82"/>
      <c r="D18" s="82"/>
      <c r="E18" s="82"/>
      <c r="F18" s="82"/>
      <c r="G18" s="82"/>
      <c r="H18" s="82"/>
      <c r="I18" s="82"/>
    </row>
    <row r="19" spans="1:9" ht="15.75">
      <c r="A19" s="82"/>
      <c r="B19" s="82"/>
      <c r="C19" s="82"/>
      <c r="D19" s="82"/>
      <c r="E19" s="82"/>
      <c r="F19" s="82"/>
      <c r="G19" s="82"/>
      <c r="H19" s="82"/>
      <c r="I19" s="82"/>
    </row>
  </sheetData>
  <mergeCells count="9">
    <mergeCell ref="A1:I1"/>
    <mergeCell ref="A4:A5"/>
    <mergeCell ref="B4:C4"/>
    <mergeCell ref="D4:E4"/>
    <mergeCell ref="F4:G4"/>
    <mergeCell ref="H4:I4"/>
    <mergeCell ref="H3:I3"/>
    <mergeCell ref="A3:G3"/>
    <mergeCell ref="A2:I2"/>
  </mergeCells>
  <printOptions horizontalCentered="1"/>
  <pageMargins left="0.6299212598425197" right="0" top="0.5905511811023623" bottom="0.7874015748031497" header="0" footer="0"/>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I19"/>
  <sheetViews>
    <sheetView workbookViewId="0" topLeftCell="A1">
      <selection activeCell="B15" sqref="B15"/>
    </sheetView>
  </sheetViews>
  <sheetFormatPr defaultColWidth="9.00390625" defaultRowHeight="16.5"/>
  <cols>
    <col min="1" max="1" width="10.125" style="83" customWidth="1"/>
    <col min="2" max="2" width="9.625" style="83" customWidth="1"/>
    <col min="3" max="9" width="9.125" style="83" customWidth="1"/>
    <col min="10" max="16384" width="9.00390625" style="83" customWidth="1"/>
  </cols>
  <sheetData>
    <row r="1" spans="1:9" s="78" customFormat="1" ht="33" customHeight="1">
      <c r="A1" s="657" t="s">
        <v>183</v>
      </c>
      <c r="B1" s="657"/>
      <c r="C1" s="657"/>
      <c r="D1" s="657"/>
      <c r="E1" s="657"/>
      <c r="F1" s="657"/>
      <c r="G1" s="657"/>
      <c r="H1" s="657"/>
      <c r="I1" s="657"/>
    </row>
    <row r="2" spans="1:9" s="78" customFormat="1" ht="24.75" customHeight="1">
      <c r="A2" s="655" t="s">
        <v>184</v>
      </c>
      <c r="B2" s="655"/>
      <c r="C2" s="655"/>
      <c r="D2" s="655"/>
      <c r="E2" s="655"/>
      <c r="F2" s="655"/>
      <c r="G2" s="655"/>
      <c r="H2" s="655"/>
      <c r="I2" s="655"/>
    </row>
    <row r="3" spans="1:9" s="5" customFormat="1" ht="33" customHeight="1">
      <c r="A3" s="656" t="s">
        <v>88</v>
      </c>
      <c r="B3" s="656"/>
      <c r="C3" s="656"/>
      <c r="D3" s="656"/>
      <c r="E3" s="656"/>
      <c r="F3" s="656"/>
      <c r="G3" s="656"/>
      <c r="H3" s="654" t="s">
        <v>636</v>
      </c>
      <c r="I3" s="654"/>
    </row>
    <row r="4" spans="1:9" s="1" customFormat="1" ht="34.5" customHeight="1">
      <c r="A4" s="627" t="s">
        <v>314</v>
      </c>
      <c r="B4" s="610" t="s">
        <v>490</v>
      </c>
      <c r="C4" s="596"/>
      <c r="D4" s="610" t="s">
        <v>491</v>
      </c>
      <c r="E4" s="596"/>
      <c r="F4" s="610" t="s">
        <v>492</v>
      </c>
      <c r="G4" s="596"/>
      <c r="H4" s="610" t="s">
        <v>493</v>
      </c>
      <c r="I4" s="596"/>
    </row>
    <row r="5" spans="1:9" s="1" customFormat="1" ht="34.5" customHeight="1">
      <c r="A5" s="627"/>
      <c r="B5" s="6" t="s">
        <v>494</v>
      </c>
      <c r="C5" s="8" t="s">
        <v>495</v>
      </c>
      <c r="D5" s="6" t="s">
        <v>494</v>
      </c>
      <c r="E5" s="8" t="s">
        <v>495</v>
      </c>
      <c r="F5" s="6" t="s">
        <v>494</v>
      </c>
      <c r="G5" s="8" t="s">
        <v>495</v>
      </c>
      <c r="H5" s="6" t="s">
        <v>494</v>
      </c>
      <c r="I5" s="9" t="s">
        <v>495</v>
      </c>
    </row>
    <row r="6" spans="1:9" s="15" customFormat="1" ht="60" customHeight="1">
      <c r="A6" s="28" t="s">
        <v>322</v>
      </c>
      <c r="B6" s="86">
        <v>76495</v>
      </c>
      <c r="C6" s="79">
        <v>60.25</v>
      </c>
      <c r="D6" s="86">
        <v>32121.578133058276</v>
      </c>
      <c r="E6" s="87">
        <v>56.43149389719787</v>
      </c>
      <c r="F6" s="86">
        <v>43844.809782608696</v>
      </c>
      <c r="G6" s="88">
        <v>55.531075808249724</v>
      </c>
      <c r="H6" s="86">
        <v>40263.07864164432</v>
      </c>
      <c r="I6" s="87">
        <v>43.37421944692239</v>
      </c>
    </row>
    <row r="7" spans="1:9" s="2" customFormat="1" ht="60" customHeight="1">
      <c r="A7" s="28" t="s">
        <v>323</v>
      </c>
      <c r="B7" s="89">
        <v>81801</v>
      </c>
      <c r="C7" s="84">
        <v>63</v>
      </c>
      <c r="D7" s="90">
        <v>34118.006805157594</v>
      </c>
      <c r="E7" s="88">
        <v>56.377662430642566</v>
      </c>
      <c r="F7" s="90">
        <v>43786.185866983375</v>
      </c>
      <c r="G7" s="88">
        <v>54.88574821852732</v>
      </c>
      <c r="H7" s="90">
        <v>40042.33299337073</v>
      </c>
      <c r="I7" s="88">
        <v>43.45784363822177</v>
      </c>
    </row>
    <row r="8" spans="1:9" s="2" customFormat="1" ht="60" customHeight="1">
      <c r="A8" s="28" t="s">
        <v>324</v>
      </c>
      <c r="B8" s="89">
        <v>74836.875</v>
      </c>
      <c r="C8" s="84">
        <v>61.5</v>
      </c>
      <c r="D8" s="90">
        <v>34934.51031310284</v>
      </c>
      <c r="E8" s="88">
        <v>55.74358213384775</v>
      </c>
      <c r="F8" s="90">
        <v>43801.41555582732</v>
      </c>
      <c r="G8" s="88">
        <v>54.62651339121928</v>
      </c>
      <c r="H8" s="90">
        <v>40020.66046966732</v>
      </c>
      <c r="I8" s="88">
        <v>43.58268101761252</v>
      </c>
    </row>
    <row r="9" spans="1:9" s="1" customFormat="1" ht="60" customHeight="1">
      <c r="A9" s="28" t="s">
        <v>325</v>
      </c>
      <c r="B9" s="90">
        <v>76495</v>
      </c>
      <c r="C9" s="84">
        <v>60.416666666666664</v>
      </c>
      <c r="D9" s="90">
        <v>35710.86731678487</v>
      </c>
      <c r="E9" s="88">
        <v>55.71291371158392</v>
      </c>
      <c r="F9" s="90">
        <v>43952.47680890538</v>
      </c>
      <c r="G9" s="88">
        <v>54.07132549989693</v>
      </c>
      <c r="H9" s="90">
        <v>39293.749076127126</v>
      </c>
      <c r="I9" s="88">
        <v>43.019955654102</v>
      </c>
    </row>
    <row r="10" spans="1:9" s="1" customFormat="1" ht="60" customHeight="1">
      <c r="A10" s="28" t="s">
        <v>583</v>
      </c>
      <c r="B10" s="90">
        <v>89063.3333</v>
      </c>
      <c r="C10" s="84">
        <v>63.75</v>
      </c>
      <c r="D10" s="90">
        <v>36916.9405</v>
      </c>
      <c r="E10" s="88">
        <v>55.3308</v>
      </c>
      <c r="F10" s="90">
        <v>45181.9421</v>
      </c>
      <c r="G10" s="88">
        <v>53.8718</v>
      </c>
      <c r="H10" s="90">
        <v>39990.7184</v>
      </c>
      <c r="I10" s="88">
        <v>42.6944</v>
      </c>
    </row>
    <row r="11" spans="1:9" s="1" customFormat="1" ht="60" customHeight="1">
      <c r="A11" s="28" t="s">
        <v>349</v>
      </c>
      <c r="B11" s="90">
        <v>87355</v>
      </c>
      <c r="C11" s="84">
        <v>63.38</v>
      </c>
      <c r="D11" s="90">
        <v>37186</v>
      </c>
      <c r="E11" s="88">
        <v>55.19</v>
      </c>
      <c r="F11" s="90">
        <v>45344</v>
      </c>
      <c r="G11" s="88">
        <v>53.62</v>
      </c>
      <c r="H11" s="90">
        <v>39742</v>
      </c>
      <c r="I11" s="88">
        <v>42.42</v>
      </c>
    </row>
    <row r="12" spans="1:9" s="1" customFormat="1" ht="60" customHeight="1">
      <c r="A12" s="28" t="s">
        <v>276</v>
      </c>
      <c r="B12" s="89">
        <v>87924</v>
      </c>
      <c r="C12" s="84">
        <v>66.56</v>
      </c>
      <c r="D12" s="90">
        <v>37769</v>
      </c>
      <c r="E12" s="88">
        <v>55.41</v>
      </c>
      <c r="F12" s="90">
        <v>45294</v>
      </c>
      <c r="G12" s="88">
        <v>53.61</v>
      </c>
      <c r="H12" s="90">
        <v>40118</v>
      </c>
      <c r="I12" s="88">
        <v>42.97</v>
      </c>
    </row>
    <row r="13" spans="1:9" s="1" customFormat="1" ht="60" customHeight="1">
      <c r="A13" s="28" t="s">
        <v>207</v>
      </c>
      <c r="B13" s="90">
        <v>78813</v>
      </c>
      <c r="C13" s="84">
        <v>61.53</v>
      </c>
      <c r="D13" s="90">
        <v>37889</v>
      </c>
      <c r="E13" s="88">
        <v>55.52</v>
      </c>
      <c r="F13" s="90">
        <v>45332</v>
      </c>
      <c r="G13" s="88">
        <v>53.87</v>
      </c>
      <c r="H13" s="90">
        <v>38987</v>
      </c>
      <c r="I13" s="88">
        <v>43.2</v>
      </c>
    </row>
    <row r="14" spans="1:9" s="1" customFormat="1" ht="60" customHeight="1">
      <c r="A14" s="28" t="s">
        <v>817</v>
      </c>
      <c r="B14" s="90">
        <v>92480</v>
      </c>
      <c r="C14" s="84">
        <v>67</v>
      </c>
      <c r="D14" s="90">
        <v>37593</v>
      </c>
      <c r="E14" s="88">
        <v>55.21</v>
      </c>
      <c r="F14" s="90">
        <v>45467</v>
      </c>
      <c r="G14" s="88">
        <v>54.08</v>
      </c>
      <c r="H14" s="90">
        <v>38930</v>
      </c>
      <c r="I14" s="88">
        <v>43.76</v>
      </c>
    </row>
    <row r="15" spans="1:9" s="1" customFormat="1" ht="60" customHeight="1">
      <c r="A15" s="24" t="s">
        <v>868</v>
      </c>
      <c r="B15" s="558">
        <v>92480</v>
      </c>
      <c r="C15" s="81">
        <v>66</v>
      </c>
      <c r="D15" s="91">
        <v>37895.8621</v>
      </c>
      <c r="E15" s="92">
        <v>55.1642</v>
      </c>
      <c r="F15" s="91">
        <v>45470.1449</v>
      </c>
      <c r="G15" s="92">
        <v>53.9231</v>
      </c>
      <c r="H15" s="91">
        <v>38727.5152</v>
      </c>
      <c r="I15" s="92">
        <v>44.0373</v>
      </c>
    </row>
    <row r="16" spans="1:9" ht="15.75">
      <c r="A16" s="18" t="s">
        <v>501</v>
      </c>
      <c r="B16" s="82"/>
      <c r="C16" s="82"/>
      <c r="D16" s="82"/>
      <c r="E16" s="82"/>
      <c r="F16" s="82"/>
      <c r="G16" s="82"/>
      <c r="H16" s="82"/>
      <c r="I16" s="82"/>
    </row>
    <row r="17" spans="1:9" ht="15.75">
      <c r="A17" s="82"/>
      <c r="B17" s="82"/>
      <c r="C17" s="82"/>
      <c r="D17" s="82"/>
      <c r="E17" s="82"/>
      <c r="F17" s="82"/>
      <c r="G17" s="82"/>
      <c r="H17" s="82"/>
      <c r="I17" s="82"/>
    </row>
    <row r="18" spans="1:9" ht="15.75">
      <c r="A18" s="82"/>
      <c r="B18" s="82"/>
      <c r="C18" s="82"/>
      <c r="D18" s="82"/>
      <c r="E18" s="82"/>
      <c r="F18" s="82"/>
      <c r="G18" s="82"/>
      <c r="H18" s="82"/>
      <c r="I18" s="82"/>
    </row>
    <row r="19" spans="1:9" ht="15.75">
      <c r="A19" s="82"/>
      <c r="B19" s="82"/>
      <c r="C19" s="82"/>
      <c r="D19" s="82"/>
      <c r="E19" s="82"/>
      <c r="F19" s="82"/>
      <c r="G19" s="82"/>
      <c r="H19" s="82"/>
      <c r="I19" s="82"/>
    </row>
  </sheetData>
  <mergeCells count="9">
    <mergeCell ref="A1:I1"/>
    <mergeCell ref="A4:A5"/>
    <mergeCell ref="B4:C4"/>
    <mergeCell ref="D4:E4"/>
    <mergeCell ref="F4:G4"/>
    <mergeCell ref="H4:I4"/>
    <mergeCell ref="H3:I3"/>
    <mergeCell ref="A3:G3"/>
    <mergeCell ref="A2:I2"/>
  </mergeCells>
  <printOptions horizontalCentered="1"/>
  <pageMargins left="0.6299212598425197" right="0" top="0.5905511811023623" bottom="0.7874015748031497"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7"/>
  <sheetViews>
    <sheetView workbookViewId="0" topLeftCell="A1">
      <selection activeCell="D15" sqref="D15"/>
    </sheetView>
  </sheetViews>
  <sheetFormatPr defaultColWidth="9.00390625" defaultRowHeight="74.25" customHeight="1"/>
  <cols>
    <col min="1" max="1" width="8.625" style="19" customWidth="1"/>
    <col min="2" max="3" width="11.125" style="1" customWidth="1"/>
    <col min="4" max="4" width="14.875" style="1" customWidth="1"/>
    <col min="5" max="5" width="12.75390625" style="1" customWidth="1"/>
    <col min="6" max="6" width="18.375" style="1" customWidth="1"/>
    <col min="7" max="7" width="11.125" style="1" customWidth="1"/>
    <col min="8" max="16384" width="8.25390625" style="1" customWidth="1"/>
  </cols>
  <sheetData>
    <row r="1" spans="1:7" ht="33" customHeight="1">
      <c r="A1" s="641" t="s">
        <v>209</v>
      </c>
      <c r="B1" s="641"/>
      <c r="C1" s="641"/>
      <c r="D1" s="641"/>
      <c r="E1" s="641"/>
      <c r="F1" s="641"/>
      <c r="G1" s="641"/>
    </row>
    <row r="2" spans="1:7" s="5" customFormat="1" ht="33" customHeight="1">
      <c r="A2" s="633" t="s">
        <v>858</v>
      </c>
      <c r="B2" s="633"/>
      <c r="C2" s="633"/>
      <c r="D2" s="633"/>
      <c r="E2" s="633"/>
      <c r="F2" s="633"/>
      <c r="G2" s="20" t="s">
        <v>313</v>
      </c>
    </row>
    <row r="3" spans="1:8" s="5" customFormat="1" ht="39" customHeight="1">
      <c r="A3" s="627" t="s">
        <v>314</v>
      </c>
      <c r="B3" s="626" t="s">
        <v>315</v>
      </c>
      <c r="C3" s="628" t="s">
        <v>316</v>
      </c>
      <c r="D3" s="628"/>
      <c r="E3" s="628"/>
      <c r="F3" s="628"/>
      <c r="G3" s="639" t="s">
        <v>317</v>
      </c>
      <c r="H3" s="33"/>
    </row>
    <row r="4" spans="1:8" s="5" customFormat="1" ht="39" customHeight="1">
      <c r="A4" s="627"/>
      <c r="B4" s="626"/>
      <c r="C4" s="7" t="s">
        <v>318</v>
      </c>
      <c r="D4" s="8" t="s">
        <v>319</v>
      </c>
      <c r="E4" s="8" t="s">
        <v>320</v>
      </c>
      <c r="F4" s="8" t="s">
        <v>321</v>
      </c>
      <c r="G4" s="639"/>
      <c r="H4" s="33"/>
    </row>
    <row r="5" spans="1:7" s="12" customFormat="1" ht="54.75" customHeight="1">
      <c r="A5" s="312" t="s">
        <v>211</v>
      </c>
      <c r="B5" s="13">
        <f aca="true" t="shared" si="0" ref="B5:B12">C5+G5</f>
        <v>247920</v>
      </c>
      <c r="C5" s="13">
        <f aca="true" t="shared" si="1" ref="C5:C12">SUM(D5:F5)</f>
        <v>244396</v>
      </c>
      <c r="D5" s="13">
        <f>SUM(D6:D15)</f>
        <v>84985</v>
      </c>
      <c r="E5" s="13">
        <f>SUM(E6:E15)</f>
        <v>150234</v>
      </c>
      <c r="F5" s="13">
        <f>SUM(F6:F15)</f>
        <v>9177</v>
      </c>
      <c r="G5" s="13">
        <f>SUM(G6:G15)</f>
        <v>3524</v>
      </c>
    </row>
    <row r="6" spans="1:7" s="12" customFormat="1" ht="54.75" customHeight="1">
      <c r="A6" s="10" t="s">
        <v>322</v>
      </c>
      <c r="B6" s="13">
        <f t="shared" si="0"/>
        <v>27370</v>
      </c>
      <c r="C6" s="13">
        <f t="shared" si="1"/>
        <v>25350</v>
      </c>
      <c r="D6" s="13">
        <v>10099</v>
      </c>
      <c r="E6" s="13">
        <v>13292</v>
      </c>
      <c r="F6" s="13">
        <v>1959</v>
      </c>
      <c r="G6" s="13">
        <v>2020</v>
      </c>
    </row>
    <row r="7" spans="1:7" s="15" customFormat="1" ht="54.75" customHeight="1">
      <c r="A7" s="10" t="s">
        <v>323</v>
      </c>
      <c r="B7" s="11">
        <f t="shared" si="0"/>
        <v>26200</v>
      </c>
      <c r="C7" s="11">
        <f t="shared" si="1"/>
        <v>26019</v>
      </c>
      <c r="D7" s="11">
        <v>10031</v>
      </c>
      <c r="E7" s="11">
        <v>14217</v>
      </c>
      <c r="F7" s="11">
        <v>1771</v>
      </c>
      <c r="G7" s="11">
        <v>181</v>
      </c>
    </row>
    <row r="8" spans="1:7" s="15" customFormat="1" ht="54.75" customHeight="1">
      <c r="A8" s="10" t="s">
        <v>324</v>
      </c>
      <c r="B8" s="11">
        <f t="shared" si="0"/>
        <v>26899</v>
      </c>
      <c r="C8" s="11">
        <f t="shared" si="1"/>
        <v>26662</v>
      </c>
      <c r="D8" s="11">
        <v>9694</v>
      </c>
      <c r="E8" s="11">
        <v>15705</v>
      </c>
      <c r="F8" s="11">
        <v>1263</v>
      </c>
      <c r="G8" s="11">
        <v>237</v>
      </c>
    </row>
    <row r="9" spans="1:7" s="15" customFormat="1" ht="54.75" customHeight="1">
      <c r="A9" s="10" t="s">
        <v>325</v>
      </c>
      <c r="B9" s="11">
        <f t="shared" si="0"/>
        <v>32631</v>
      </c>
      <c r="C9" s="11">
        <f t="shared" si="1"/>
        <v>32362</v>
      </c>
      <c r="D9" s="11">
        <v>13174</v>
      </c>
      <c r="E9" s="11">
        <v>17723</v>
      </c>
      <c r="F9" s="11">
        <v>1465</v>
      </c>
      <c r="G9" s="11">
        <v>269</v>
      </c>
    </row>
    <row r="10" spans="1:7" s="15" customFormat="1" ht="54.75" customHeight="1">
      <c r="A10" s="10" t="s">
        <v>583</v>
      </c>
      <c r="B10" s="13">
        <f t="shared" si="0"/>
        <v>30421</v>
      </c>
      <c r="C10" s="13">
        <f t="shared" si="1"/>
        <v>30201</v>
      </c>
      <c r="D10" s="11">
        <v>12165</v>
      </c>
      <c r="E10" s="11">
        <v>17137</v>
      </c>
      <c r="F10" s="11">
        <v>899</v>
      </c>
      <c r="G10" s="11">
        <v>220</v>
      </c>
    </row>
    <row r="11" spans="1:7" s="15" customFormat="1" ht="54.75" customHeight="1">
      <c r="A11" s="10" t="s">
        <v>326</v>
      </c>
      <c r="B11" s="13">
        <f t="shared" si="0"/>
        <v>25395</v>
      </c>
      <c r="C11" s="13">
        <f t="shared" si="1"/>
        <v>25221</v>
      </c>
      <c r="D11" s="11">
        <v>9469</v>
      </c>
      <c r="E11" s="11">
        <v>15119</v>
      </c>
      <c r="F11" s="11">
        <v>633</v>
      </c>
      <c r="G11" s="11">
        <v>174</v>
      </c>
    </row>
    <row r="12" spans="1:7" s="15" customFormat="1" ht="54.75" customHeight="1">
      <c r="A12" s="10" t="s">
        <v>276</v>
      </c>
      <c r="B12" s="13">
        <f t="shared" si="0"/>
        <v>19976</v>
      </c>
      <c r="C12" s="13">
        <f t="shared" si="1"/>
        <v>19825</v>
      </c>
      <c r="D12" s="11">
        <v>5761</v>
      </c>
      <c r="E12" s="11">
        <v>13649</v>
      </c>
      <c r="F12" s="11">
        <v>415</v>
      </c>
      <c r="G12" s="11">
        <v>151</v>
      </c>
    </row>
    <row r="13" spans="1:7" s="15" customFormat="1" ht="54.75" customHeight="1">
      <c r="A13" s="10" t="s">
        <v>766</v>
      </c>
      <c r="B13" s="13">
        <f>C13+G13</f>
        <v>21106</v>
      </c>
      <c r="C13" s="13">
        <f>SUM(D13:F13)</f>
        <v>20989</v>
      </c>
      <c r="D13" s="357">
        <v>7523</v>
      </c>
      <c r="E13" s="357">
        <v>13144</v>
      </c>
      <c r="F13" s="357">
        <v>322</v>
      </c>
      <c r="G13" s="357">
        <v>117</v>
      </c>
    </row>
    <row r="14" spans="1:7" s="15" customFormat="1" ht="54.75" customHeight="1">
      <c r="A14" s="10" t="s">
        <v>815</v>
      </c>
      <c r="B14" s="13">
        <f>C14+G14</f>
        <v>16453</v>
      </c>
      <c r="C14" s="13">
        <f>SUM(D14:F14)</f>
        <v>16375</v>
      </c>
      <c r="D14" s="357">
        <v>2641</v>
      </c>
      <c r="E14" s="357">
        <v>13486</v>
      </c>
      <c r="F14" s="357">
        <v>248</v>
      </c>
      <c r="G14" s="357">
        <v>78</v>
      </c>
    </row>
    <row r="15" spans="1:7" s="15" customFormat="1" ht="54.75" customHeight="1">
      <c r="A15" s="16" t="s">
        <v>866</v>
      </c>
      <c r="B15" s="13">
        <f>C15+G15</f>
        <v>21469</v>
      </c>
      <c r="C15" s="13">
        <f>SUM(D15:F15)</f>
        <v>21392</v>
      </c>
      <c r="D15" s="311">
        <v>4428</v>
      </c>
      <c r="E15" s="311">
        <v>16762</v>
      </c>
      <c r="F15" s="311">
        <v>202</v>
      </c>
      <c r="G15" s="311">
        <v>77</v>
      </c>
    </row>
    <row r="16" spans="1:7" s="12" customFormat="1" ht="21" customHeight="1">
      <c r="A16" s="35" t="s">
        <v>327</v>
      </c>
      <c r="B16" s="35"/>
      <c r="C16" s="35"/>
      <c r="D16" s="185"/>
      <c r="E16" s="185"/>
      <c r="F16" s="185"/>
      <c r="G16" s="185"/>
    </row>
    <row r="17" spans="1:7" ht="19.5" customHeight="1">
      <c r="A17" s="18"/>
      <c r="B17" s="36"/>
      <c r="C17" s="36"/>
      <c r="D17" s="36"/>
      <c r="E17" s="36"/>
      <c r="F17" s="36"/>
      <c r="G17" s="36"/>
    </row>
  </sheetData>
  <mergeCells count="6">
    <mergeCell ref="A1:G1"/>
    <mergeCell ref="G3:G4"/>
    <mergeCell ref="A2:F2"/>
    <mergeCell ref="B3:B4"/>
    <mergeCell ref="A3:A4"/>
    <mergeCell ref="C3:F3"/>
  </mergeCells>
  <printOptions/>
  <pageMargins left="0.6299212598425197" right="0" top="0.5905511811023623" bottom="0.7874015748031497" header="0" footer="0"/>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I21"/>
  <sheetViews>
    <sheetView workbookViewId="0" topLeftCell="A1">
      <selection activeCell="A16" sqref="A16"/>
    </sheetView>
  </sheetViews>
  <sheetFormatPr defaultColWidth="9.00390625" defaultRowHeight="74.25" customHeight="1"/>
  <cols>
    <col min="1" max="1" width="8.875" style="50" customWidth="1"/>
    <col min="2" max="2" width="10.875" style="1" customWidth="1"/>
    <col min="3" max="3" width="12.375" style="1" customWidth="1"/>
    <col min="4" max="4" width="14.375" style="1" customWidth="1"/>
    <col min="5" max="5" width="12.625" style="1" customWidth="1"/>
    <col min="6" max="6" width="16.875" style="1" customWidth="1"/>
    <col min="7" max="7" width="14.00390625" style="1" customWidth="1"/>
    <col min="8" max="16384" width="8.25390625" style="1" customWidth="1"/>
  </cols>
  <sheetData>
    <row r="1" spans="1:7" ht="30.75" customHeight="1">
      <c r="A1" s="631" t="s">
        <v>208</v>
      </c>
      <c r="B1" s="631"/>
      <c r="C1" s="631"/>
      <c r="D1" s="631"/>
      <c r="E1" s="631"/>
      <c r="F1" s="631"/>
      <c r="G1" s="631"/>
    </row>
    <row r="2" spans="1:9" s="78" customFormat="1" ht="24.75" customHeight="1">
      <c r="A2" s="655" t="s">
        <v>502</v>
      </c>
      <c r="B2" s="655"/>
      <c r="C2" s="655"/>
      <c r="D2" s="655"/>
      <c r="E2" s="655"/>
      <c r="F2" s="655"/>
      <c r="G2" s="655"/>
      <c r="H2" s="655"/>
      <c r="I2" s="655"/>
    </row>
    <row r="3" spans="1:7" s="5" customFormat="1" ht="30.75" customHeight="1">
      <c r="A3" s="621" t="s">
        <v>89</v>
      </c>
      <c r="B3" s="621"/>
      <c r="C3" s="621"/>
      <c r="D3" s="621"/>
      <c r="E3" s="621"/>
      <c r="F3" s="621"/>
      <c r="G3" s="20" t="s">
        <v>637</v>
      </c>
    </row>
    <row r="4" spans="1:8" s="5" customFormat="1" ht="33.75" customHeight="1">
      <c r="A4" s="636" t="s">
        <v>314</v>
      </c>
      <c r="B4" s="590" t="s">
        <v>503</v>
      </c>
      <c r="C4" s="591" t="s">
        <v>316</v>
      </c>
      <c r="D4" s="591"/>
      <c r="E4" s="591"/>
      <c r="F4" s="591"/>
      <c r="G4" s="592" t="s">
        <v>317</v>
      </c>
      <c r="H4" s="33"/>
    </row>
    <row r="5" spans="1:8" s="5" customFormat="1" ht="33.75" customHeight="1">
      <c r="A5" s="636"/>
      <c r="B5" s="590"/>
      <c r="C5" s="25" t="s">
        <v>504</v>
      </c>
      <c r="D5" s="23" t="s">
        <v>319</v>
      </c>
      <c r="E5" s="23" t="s">
        <v>320</v>
      </c>
      <c r="F5" s="23" t="s">
        <v>321</v>
      </c>
      <c r="G5" s="592"/>
      <c r="H5" s="33"/>
    </row>
    <row r="6" spans="1:7" s="12" customFormat="1" ht="53.25" customHeight="1">
      <c r="A6" s="28" t="s">
        <v>322</v>
      </c>
      <c r="B6" s="93">
        <v>45.86259541984733</v>
      </c>
      <c r="C6" s="93">
        <v>45.996529557913</v>
      </c>
      <c r="D6" s="93">
        <v>33.7934374382289</v>
      </c>
      <c r="E6" s="93">
        <v>53.358783224154806</v>
      </c>
      <c r="F6" s="93">
        <v>59.11848825331971</v>
      </c>
      <c r="G6" s="93">
        <v>44.182987141444116</v>
      </c>
    </row>
    <row r="7" spans="1:7" s="2" customFormat="1" ht="53.25" customHeight="1">
      <c r="A7" s="28" t="s">
        <v>323</v>
      </c>
      <c r="B7" s="94">
        <v>45.356297709923666</v>
      </c>
      <c r="C7" s="94">
        <v>45.361966255428726</v>
      </c>
      <c r="D7" s="94">
        <v>31.561559166583592</v>
      </c>
      <c r="E7" s="94">
        <v>53.4043047056341</v>
      </c>
      <c r="F7" s="94">
        <v>58.966685488424616</v>
      </c>
      <c r="G7" s="94">
        <v>44.5414364640884</v>
      </c>
    </row>
    <row r="8" spans="1:7" s="2" customFormat="1" ht="53.25" customHeight="1">
      <c r="A8" s="28" t="s">
        <v>324</v>
      </c>
      <c r="B8" s="94">
        <v>44.952674820625305</v>
      </c>
      <c r="C8" s="94">
        <v>44.949741204710826</v>
      </c>
      <c r="D8" s="94">
        <v>29.55828347431401</v>
      </c>
      <c r="E8" s="94">
        <v>53.31887933779051</v>
      </c>
      <c r="F8" s="94">
        <v>59.01741884402217</v>
      </c>
      <c r="G8" s="94">
        <v>45.28270042194093</v>
      </c>
    </row>
    <row r="9" spans="1:7" ht="53.25" customHeight="1">
      <c r="A9" s="28" t="s">
        <v>325</v>
      </c>
      <c r="B9" s="94">
        <v>43.44151267199902</v>
      </c>
      <c r="C9" s="94">
        <v>43.44490451764415</v>
      </c>
      <c r="D9" s="94">
        <v>29.388340671018675</v>
      </c>
      <c r="E9" s="94">
        <v>52.65762004175365</v>
      </c>
      <c r="F9" s="94">
        <v>58.396587030716724</v>
      </c>
      <c r="G9" s="94">
        <v>43.03345724907063</v>
      </c>
    </row>
    <row r="10" spans="1:7" ht="53.25" customHeight="1">
      <c r="A10" s="28" t="s">
        <v>583</v>
      </c>
      <c r="B10" s="94">
        <v>42.4187</v>
      </c>
      <c r="C10" s="94">
        <v>42.4226</v>
      </c>
      <c r="D10" s="94">
        <v>27.894</v>
      </c>
      <c r="E10" s="94">
        <v>51.8832</v>
      </c>
      <c r="F10" s="94">
        <v>58.6785</v>
      </c>
      <c r="G10" s="94">
        <v>41.8818</v>
      </c>
    </row>
    <row r="11" spans="1:7" ht="53.25" customHeight="1">
      <c r="A11" s="28" t="s">
        <v>326</v>
      </c>
      <c r="B11" s="94">
        <v>42.94</v>
      </c>
      <c r="C11" s="94">
        <v>42.94</v>
      </c>
      <c r="D11" s="94">
        <v>28.45</v>
      </c>
      <c r="E11" s="94">
        <v>51.37</v>
      </c>
      <c r="F11" s="94">
        <v>58.42</v>
      </c>
      <c r="G11" s="94">
        <v>43.32</v>
      </c>
    </row>
    <row r="12" spans="1:7" ht="53.25" customHeight="1">
      <c r="A12" s="28" t="s">
        <v>276</v>
      </c>
      <c r="B12" s="313">
        <v>45.49</v>
      </c>
      <c r="C12" s="94">
        <v>45.51</v>
      </c>
      <c r="D12" s="94">
        <v>29.9</v>
      </c>
      <c r="E12" s="94">
        <v>51.7</v>
      </c>
      <c r="F12" s="94">
        <v>58.55</v>
      </c>
      <c r="G12" s="94">
        <v>43.05</v>
      </c>
    </row>
    <row r="13" spans="1:7" ht="53.25" customHeight="1">
      <c r="A13" s="28" t="s">
        <v>765</v>
      </c>
      <c r="B13" s="94">
        <v>43.17</v>
      </c>
      <c r="C13" s="94">
        <v>43.17</v>
      </c>
      <c r="D13" s="94">
        <v>27.1</v>
      </c>
      <c r="E13" s="94">
        <v>51.98</v>
      </c>
      <c r="F13" s="94">
        <v>59.13</v>
      </c>
      <c r="G13" s="94">
        <v>42.27</v>
      </c>
    </row>
    <row r="14" spans="1:7" ht="53.25" customHeight="1">
      <c r="A14" s="28" t="s">
        <v>815</v>
      </c>
      <c r="B14" s="94">
        <v>49.22</v>
      </c>
      <c r="C14" s="94">
        <v>49.25</v>
      </c>
      <c r="D14" s="94">
        <v>31.14</v>
      </c>
      <c r="E14" s="94">
        <v>52.62</v>
      </c>
      <c r="F14" s="94">
        <v>58.62</v>
      </c>
      <c r="G14" s="94">
        <v>43.18</v>
      </c>
    </row>
    <row r="15" spans="1:7" ht="53.25" customHeight="1">
      <c r="A15" s="24" t="s">
        <v>866</v>
      </c>
      <c r="B15" s="95">
        <v>47.4821454189762</v>
      </c>
      <c r="C15" s="95">
        <v>47.49619109947644</v>
      </c>
      <c r="D15" s="95">
        <v>28.1172</v>
      </c>
      <c r="E15" s="95">
        <v>52.4689</v>
      </c>
      <c r="F15" s="95">
        <v>59.505</v>
      </c>
      <c r="G15" s="95">
        <v>43.5844</v>
      </c>
    </row>
    <row r="16" spans="1:7" ht="16.5" customHeight="1">
      <c r="A16" s="18" t="s">
        <v>185</v>
      </c>
      <c r="B16" s="18"/>
      <c r="C16" s="18"/>
      <c r="D16" s="18"/>
      <c r="E16" s="18"/>
      <c r="F16" s="18"/>
      <c r="G16" s="18"/>
    </row>
    <row r="17" spans="1:7" ht="16.5" customHeight="1">
      <c r="A17" s="18" t="s">
        <v>923</v>
      </c>
      <c r="B17" s="36"/>
      <c r="C17" s="36"/>
      <c r="D17" s="36"/>
      <c r="E17" s="36"/>
      <c r="F17" s="36"/>
      <c r="G17" s="36"/>
    </row>
    <row r="18" spans="1:7" ht="16.5" customHeight="1">
      <c r="A18" s="18" t="s">
        <v>186</v>
      </c>
      <c r="B18" s="36"/>
      <c r="C18" s="36"/>
      <c r="D18" s="36"/>
      <c r="E18" s="36"/>
      <c r="F18" s="36"/>
      <c r="G18" s="36"/>
    </row>
    <row r="19" spans="1:7" ht="16.5" customHeight="1">
      <c r="A19" s="18" t="s">
        <v>187</v>
      </c>
      <c r="B19" s="36"/>
      <c r="C19" s="36"/>
      <c r="D19" s="36"/>
      <c r="E19" s="36"/>
      <c r="F19" s="36"/>
      <c r="G19" s="36"/>
    </row>
    <row r="20" spans="1:7" ht="16.5" customHeight="1">
      <c r="A20" s="18" t="s">
        <v>924</v>
      </c>
      <c r="B20" s="36"/>
      <c r="C20" s="36"/>
      <c r="D20" s="36"/>
      <c r="E20" s="36"/>
      <c r="F20" s="36"/>
      <c r="G20" s="36"/>
    </row>
    <row r="21" spans="1:7" ht="16.5" customHeight="1">
      <c r="A21" s="18" t="s">
        <v>188</v>
      </c>
      <c r="B21" s="36"/>
      <c r="C21" s="36"/>
      <c r="D21" s="36"/>
      <c r="E21" s="36"/>
      <c r="F21" s="36"/>
      <c r="G21" s="36"/>
    </row>
    <row r="22" ht="32.25" customHeight="1"/>
    <row r="23" ht="32.25" customHeight="1"/>
    <row r="24" ht="32.25" customHeight="1"/>
    <row r="25" ht="32.25" customHeight="1"/>
    <row r="26" ht="32.25" customHeight="1"/>
    <row r="27" ht="32.25" customHeight="1"/>
    <row r="28" ht="32.25" customHeight="1"/>
    <row r="29" ht="32.25" customHeight="1"/>
    <row r="30" ht="32.25" customHeight="1"/>
    <row r="31" ht="32.25" customHeight="1"/>
    <row r="32"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sheetData>
  <mergeCells count="7">
    <mergeCell ref="A1:G1"/>
    <mergeCell ref="A4:A5"/>
    <mergeCell ref="B4:B5"/>
    <mergeCell ref="C4:F4"/>
    <mergeCell ref="G4:G5"/>
    <mergeCell ref="A3:F3"/>
    <mergeCell ref="A2:I2"/>
  </mergeCells>
  <printOptions/>
  <pageMargins left="0.4330708661417323" right="0" top="0.5118110236220472" bottom="0.7874015748031497" header="0" footer="0"/>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Q17"/>
  <sheetViews>
    <sheetView workbookViewId="0" topLeftCell="A1">
      <selection activeCell="B14" sqref="B14"/>
    </sheetView>
  </sheetViews>
  <sheetFormatPr defaultColWidth="9.00390625" defaultRowHeight="74.25" customHeight="1"/>
  <cols>
    <col min="1" max="1" width="14.625" style="50" customWidth="1"/>
    <col min="2" max="5" width="16.625" style="1" customWidth="1"/>
    <col min="6" max="16384" width="8.25390625" style="1" customWidth="1"/>
  </cols>
  <sheetData>
    <row r="1" spans="1:5" ht="33" customHeight="1">
      <c r="A1" s="641" t="s">
        <v>192</v>
      </c>
      <c r="B1" s="641"/>
      <c r="C1" s="641"/>
      <c r="D1" s="641"/>
      <c r="E1" s="641"/>
    </row>
    <row r="2" spans="1:5" s="5" customFormat="1" ht="33" customHeight="1">
      <c r="A2" s="633" t="s">
        <v>90</v>
      </c>
      <c r="B2" s="658"/>
      <c r="C2" s="658"/>
      <c r="D2" s="658"/>
      <c r="E2" s="20" t="s">
        <v>637</v>
      </c>
    </row>
    <row r="3" spans="1:6" s="5" customFormat="1" ht="36" customHeight="1">
      <c r="A3" s="627" t="s">
        <v>314</v>
      </c>
      <c r="B3" s="601" t="s">
        <v>503</v>
      </c>
      <c r="C3" s="610" t="s">
        <v>341</v>
      </c>
      <c r="D3" s="596"/>
      <c r="E3" s="596"/>
      <c r="F3" s="33"/>
    </row>
    <row r="4" spans="1:6" s="5" customFormat="1" ht="36" customHeight="1">
      <c r="A4" s="627"/>
      <c r="B4" s="659"/>
      <c r="C4" s="7" t="s">
        <v>344</v>
      </c>
      <c r="D4" s="8" t="s">
        <v>345</v>
      </c>
      <c r="E4" s="9" t="s">
        <v>505</v>
      </c>
      <c r="F4" s="33"/>
    </row>
    <row r="5" spans="1:5" s="12" customFormat="1" ht="60.75" customHeight="1">
      <c r="A5" s="10" t="s">
        <v>322</v>
      </c>
      <c r="B5" s="93">
        <v>58.45454545454545</v>
      </c>
      <c r="C5" s="93">
        <v>57.18181818181818</v>
      </c>
      <c r="D5" s="93">
        <v>58.8</v>
      </c>
      <c r="E5" s="93">
        <v>69</v>
      </c>
    </row>
    <row r="6" spans="1:5" s="2" customFormat="1" ht="60.75" customHeight="1">
      <c r="A6" s="10" t="s">
        <v>323</v>
      </c>
      <c r="B6" s="94">
        <v>62.90909090909091</v>
      </c>
      <c r="C6" s="94">
        <v>62.666666666666664</v>
      </c>
      <c r="D6" s="94">
        <v>62.5</v>
      </c>
      <c r="E6" s="94">
        <v>68.5</v>
      </c>
    </row>
    <row r="7" spans="1:5" s="2" customFormat="1" ht="60.75" customHeight="1">
      <c r="A7" s="10" t="s">
        <v>324</v>
      </c>
      <c r="B7" s="94">
        <v>57.5</v>
      </c>
      <c r="C7" s="94">
        <v>53.5</v>
      </c>
      <c r="D7" s="94">
        <v>59.666666666666664</v>
      </c>
      <c r="E7" s="94">
        <v>67</v>
      </c>
    </row>
    <row r="8" spans="1:17" ht="60.75" customHeight="1">
      <c r="A8" s="10" t="s">
        <v>325</v>
      </c>
      <c r="B8" s="94">
        <v>57.24242424242424</v>
      </c>
      <c r="C8" s="94">
        <v>55.42857142857143</v>
      </c>
      <c r="D8" s="94">
        <v>57.77777777777778</v>
      </c>
      <c r="E8" s="94">
        <v>68.33333333333333</v>
      </c>
      <c r="F8" s="2"/>
      <c r="G8" s="2"/>
      <c r="H8" s="2"/>
      <c r="I8" s="2"/>
      <c r="J8" s="2"/>
      <c r="K8" s="2"/>
      <c r="L8" s="2"/>
      <c r="M8" s="2"/>
      <c r="N8" s="2"/>
      <c r="O8" s="2"/>
      <c r="P8" s="2"/>
      <c r="Q8" s="2"/>
    </row>
    <row r="9" spans="1:17" ht="60.75" customHeight="1">
      <c r="A9" s="10" t="s">
        <v>583</v>
      </c>
      <c r="B9" s="94">
        <v>61.6429</v>
      </c>
      <c r="C9" s="94">
        <v>58.8333</v>
      </c>
      <c r="D9" s="94">
        <v>63.2857</v>
      </c>
      <c r="E9" s="94">
        <v>67</v>
      </c>
      <c r="F9" s="2"/>
      <c r="G9" s="2"/>
      <c r="H9" s="2"/>
      <c r="I9" s="2"/>
      <c r="J9" s="2"/>
      <c r="K9" s="2"/>
      <c r="L9" s="2"/>
      <c r="M9" s="2"/>
      <c r="N9" s="2"/>
      <c r="O9" s="2"/>
      <c r="P9" s="2"/>
      <c r="Q9" s="2"/>
    </row>
    <row r="10" spans="1:17" ht="60.75" customHeight="1">
      <c r="A10" s="10" t="s">
        <v>326</v>
      </c>
      <c r="B10" s="94">
        <v>61.38</v>
      </c>
      <c r="C10" s="94">
        <v>58.2</v>
      </c>
      <c r="D10" s="94">
        <v>60</v>
      </c>
      <c r="E10" s="94">
        <v>69</v>
      </c>
      <c r="F10" s="2"/>
      <c r="G10" s="2"/>
      <c r="H10" s="2"/>
      <c r="I10" s="2"/>
      <c r="J10" s="2"/>
      <c r="K10" s="2"/>
      <c r="L10" s="2"/>
      <c r="M10" s="2"/>
      <c r="N10" s="2"/>
      <c r="O10" s="2"/>
      <c r="P10" s="2"/>
      <c r="Q10" s="2"/>
    </row>
    <row r="11" spans="1:17" ht="60.75" customHeight="1">
      <c r="A11" s="10" t="s">
        <v>276</v>
      </c>
      <c r="B11" s="94">
        <v>63.53</v>
      </c>
      <c r="C11" s="94">
        <v>60.13</v>
      </c>
      <c r="D11" s="94">
        <v>65.86</v>
      </c>
      <c r="E11" s="94">
        <v>69</v>
      </c>
      <c r="F11" s="2"/>
      <c r="G11" s="2"/>
      <c r="H11" s="2"/>
      <c r="I11" s="2"/>
      <c r="J11" s="2"/>
      <c r="K11" s="2"/>
      <c r="L11" s="2"/>
      <c r="M11" s="2"/>
      <c r="N11" s="2"/>
      <c r="O11" s="2"/>
      <c r="P11" s="2"/>
      <c r="Q11" s="2"/>
    </row>
    <row r="12" spans="1:17" ht="60.75" customHeight="1">
      <c r="A12" s="10" t="s">
        <v>766</v>
      </c>
      <c r="B12" s="94">
        <v>61.29</v>
      </c>
      <c r="C12" s="94">
        <v>60.67</v>
      </c>
      <c r="D12" s="94">
        <v>61</v>
      </c>
      <c r="E12" s="94">
        <v>69</v>
      </c>
      <c r="F12" s="2"/>
      <c r="G12" s="2"/>
      <c r="H12" s="2"/>
      <c r="I12" s="2"/>
      <c r="J12" s="2"/>
      <c r="K12" s="2"/>
      <c r="L12" s="2"/>
      <c r="M12" s="2"/>
      <c r="N12" s="2"/>
      <c r="O12" s="2"/>
      <c r="P12" s="2"/>
      <c r="Q12" s="2"/>
    </row>
    <row r="13" spans="1:17" ht="60.75" customHeight="1">
      <c r="A13" s="10" t="s">
        <v>815</v>
      </c>
      <c r="B13" s="94">
        <v>59.67</v>
      </c>
      <c r="C13" s="94">
        <v>45</v>
      </c>
      <c r="D13" s="94">
        <v>67</v>
      </c>
      <c r="E13" s="94">
        <v>0</v>
      </c>
      <c r="F13" s="2"/>
      <c r="G13" s="2"/>
      <c r="H13" s="2"/>
      <c r="I13" s="2"/>
      <c r="J13" s="2"/>
      <c r="K13" s="2"/>
      <c r="L13" s="2"/>
      <c r="M13" s="2"/>
      <c r="N13" s="2"/>
      <c r="O13" s="2"/>
      <c r="P13" s="2"/>
      <c r="Q13" s="2"/>
    </row>
    <row r="14" spans="1:17" ht="60.75" customHeight="1">
      <c r="A14" s="16" t="s">
        <v>864</v>
      </c>
      <c r="B14" s="94">
        <v>55</v>
      </c>
      <c r="C14" s="94">
        <v>44</v>
      </c>
      <c r="D14" s="94">
        <v>0</v>
      </c>
      <c r="E14" s="94">
        <v>66</v>
      </c>
      <c r="F14" s="2"/>
      <c r="G14" s="2"/>
      <c r="H14" s="2"/>
      <c r="I14" s="2"/>
      <c r="J14" s="2"/>
      <c r="K14" s="2"/>
      <c r="L14" s="2"/>
      <c r="M14" s="2"/>
      <c r="N14" s="2"/>
      <c r="O14" s="2"/>
      <c r="P14" s="2"/>
      <c r="Q14" s="2"/>
    </row>
    <row r="15" spans="1:17" s="2" customFormat="1" ht="19.5" customHeight="1">
      <c r="A15" s="48" t="s">
        <v>350</v>
      </c>
      <c r="B15" s="56"/>
      <c r="C15" s="56"/>
      <c r="D15" s="56"/>
      <c r="E15" s="56"/>
      <c r="F15" s="48"/>
      <c r="G15" s="48"/>
      <c r="H15" s="48"/>
      <c r="I15" s="48"/>
      <c r="J15" s="48"/>
      <c r="K15" s="48"/>
      <c r="L15" s="48"/>
      <c r="M15" s="48"/>
      <c r="N15" s="48"/>
      <c r="O15" s="48"/>
      <c r="P15" s="48"/>
      <c r="Q15" s="48"/>
    </row>
    <row r="16" spans="1:17" ht="19.5" customHeight="1">
      <c r="A16" s="48"/>
      <c r="B16" s="48"/>
      <c r="C16" s="48"/>
      <c r="D16" s="48"/>
      <c r="E16" s="48"/>
      <c r="F16" s="48"/>
      <c r="G16" s="48"/>
      <c r="H16" s="48"/>
      <c r="I16" s="48"/>
      <c r="J16" s="48"/>
      <c r="K16" s="48"/>
      <c r="L16" s="48"/>
      <c r="M16" s="48"/>
      <c r="N16" s="48"/>
      <c r="O16" s="48"/>
      <c r="P16" s="48"/>
      <c r="Q16" s="48"/>
    </row>
    <row r="17" spans="1:5" ht="19.5" customHeight="1">
      <c r="A17" s="18"/>
      <c r="B17" s="18"/>
      <c r="C17" s="18"/>
      <c r="D17" s="18"/>
      <c r="E17" s="18"/>
    </row>
    <row r="18" ht="32.25" customHeight="1"/>
    <row r="19" ht="32.25" customHeight="1"/>
    <row r="20" ht="32.25" customHeight="1"/>
    <row r="21" ht="32.25" customHeight="1"/>
    <row r="22" ht="32.25" customHeight="1"/>
    <row r="23" ht="32.25" customHeight="1"/>
    <row r="24" ht="32.25" customHeight="1"/>
    <row r="25" ht="32.25" customHeight="1"/>
    <row r="26" ht="32.25" customHeight="1"/>
    <row r="27" ht="32.25" customHeight="1"/>
    <row r="28" ht="32.25" customHeight="1"/>
    <row r="29" ht="32.25" customHeight="1"/>
    <row r="30" ht="32.25" customHeight="1"/>
    <row r="31" ht="32.25" customHeight="1"/>
    <row r="32"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sheetData>
  <mergeCells count="5">
    <mergeCell ref="A1:E1"/>
    <mergeCell ref="A3:A4"/>
    <mergeCell ref="A2:D2"/>
    <mergeCell ref="C3:E3"/>
    <mergeCell ref="B3:B4"/>
  </mergeCells>
  <printOptions/>
  <pageMargins left="0.6299212598425197" right="0" top="0.5905511811023623" bottom="0.7874015748031497" header="0" footer="0"/>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S17"/>
  <sheetViews>
    <sheetView workbookViewId="0" topLeftCell="A1">
      <selection activeCell="B14" sqref="B14:G14"/>
    </sheetView>
  </sheetViews>
  <sheetFormatPr defaultColWidth="9.00390625" defaultRowHeight="74.25" customHeight="1"/>
  <cols>
    <col min="1" max="1" width="12.00390625" style="50" customWidth="1"/>
    <col min="2" max="2" width="11.75390625" style="1" customWidth="1"/>
    <col min="3" max="3" width="13.75390625" style="1" customWidth="1"/>
    <col min="4" max="5" width="11.375" style="1" customWidth="1"/>
    <col min="6" max="6" width="13.875" style="1" customWidth="1"/>
    <col min="7" max="7" width="11.375" style="1" customWidth="1"/>
    <col min="8" max="16384" width="8.25390625" style="1" customWidth="1"/>
  </cols>
  <sheetData>
    <row r="1" spans="1:7" ht="33" customHeight="1">
      <c r="A1" s="641" t="s">
        <v>193</v>
      </c>
      <c r="B1" s="641"/>
      <c r="C1" s="641"/>
      <c r="D1" s="641"/>
      <c r="E1" s="641"/>
      <c r="F1" s="641"/>
      <c r="G1" s="641"/>
    </row>
    <row r="2" spans="1:7" s="5" customFormat="1" ht="33" customHeight="1">
      <c r="A2" s="621" t="s">
        <v>91</v>
      </c>
      <c r="B2" s="621"/>
      <c r="C2" s="621"/>
      <c r="D2" s="621"/>
      <c r="E2" s="621"/>
      <c r="F2" s="621"/>
      <c r="G2" s="20" t="s">
        <v>506</v>
      </c>
    </row>
    <row r="3" spans="1:8" s="5" customFormat="1" ht="36" customHeight="1">
      <c r="A3" s="627" t="s">
        <v>314</v>
      </c>
      <c r="B3" s="626" t="s">
        <v>503</v>
      </c>
      <c r="C3" s="628" t="s">
        <v>351</v>
      </c>
      <c r="D3" s="628"/>
      <c r="E3" s="628"/>
      <c r="F3" s="628"/>
      <c r="G3" s="639" t="s">
        <v>317</v>
      </c>
      <c r="H3" s="33"/>
    </row>
    <row r="4" spans="1:8" s="5" customFormat="1" ht="36" customHeight="1">
      <c r="A4" s="627"/>
      <c r="B4" s="626"/>
      <c r="C4" s="7" t="s">
        <v>504</v>
      </c>
      <c r="D4" s="7" t="s">
        <v>422</v>
      </c>
      <c r="E4" s="8" t="s">
        <v>354</v>
      </c>
      <c r="F4" s="8" t="s">
        <v>355</v>
      </c>
      <c r="G4" s="639"/>
      <c r="H4" s="33"/>
    </row>
    <row r="5" spans="1:7" s="12" customFormat="1" ht="60.75" customHeight="1">
      <c r="A5" s="10" t="s">
        <v>322</v>
      </c>
      <c r="B5" s="93">
        <v>54.03365810451727</v>
      </c>
      <c r="C5" s="93">
        <v>56.712875475955435</v>
      </c>
      <c r="D5" s="93">
        <v>58.016548463356976</v>
      </c>
      <c r="E5" s="93">
        <v>55.9201015823403</v>
      </c>
      <c r="F5" s="93">
        <v>60.132290184921764</v>
      </c>
      <c r="G5" s="93">
        <v>44.245749613601234</v>
      </c>
    </row>
    <row r="6" spans="1:7" s="2" customFormat="1" ht="60.75" customHeight="1">
      <c r="A6" s="10" t="s">
        <v>323</v>
      </c>
      <c r="B6" s="94">
        <v>56.37091130381865</v>
      </c>
      <c r="C6" s="94">
        <v>56.59913124418244</v>
      </c>
      <c r="D6" s="94">
        <v>58.0395809080326</v>
      </c>
      <c r="E6" s="94">
        <v>55.925060435132956</v>
      </c>
      <c r="F6" s="94">
        <v>59.98394863563403</v>
      </c>
      <c r="G6" s="94">
        <v>44.78740157480315</v>
      </c>
    </row>
    <row r="7" spans="1:7" s="2" customFormat="1" ht="60.75" customHeight="1">
      <c r="A7" s="10" t="s">
        <v>324</v>
      </c>
      <c r="B7" s="94">
        <v>55.62098814755627</v>
      </c>
      <c r="C7" s="94">
        <v>55.85809888008741</v>
      </c>
      <c r="D7" s="94">
        <v>57.18181818181818</v>
      </c>
      <c r="E7" s="94">
        <v>55.40772325020112</v>
      </c>
      <c r="F7" s="94">
        <v>59.72709923664122</v>
      </c>
      <c r="G7" s="94">
        <v>46.336898395721924</v>
      </c>
    </row>
    <row r="8" spans="1:19" ht="60.75" customHeight="1">
      <c r="A8" s="10" t="s">
        <v>325</v>
      </c>
      <c r="B8" s="94">
        <v>55.49745240010727</v>
      </c>
      <c r="C8" s="94">
        <v>55.85235732009926</v>
      </c>
      <c r="D8" s="94">
        <v>57.794238683127574</v>
      </c>
      <c r="E8" s="94">
        <v>55.404671717171716</v>
      </c>
      <c r="F8" s="94">
        <v>60.2337962962963</v>
      </c>
      <c r="G8" s="94">
        <v>42.877450980392155</v>
      </c>
      <c r="H8" s="2"/>
      <c r="I8" s="2"/>
      <c r="J8" s="2"/>
      <c r="K8" s="2"/>
      <c r="L8" s="2"/>
      <c r="M8" s="2"/>
      <c r="N8" s="2"/>
      <c r="O8" s="2"/>
      <c r="P8" s="2"/>
      <c r="Q8" s="2"/>
      <c r="R8" s="2"/>
      <c r="S8" s="2"/>
    </row>
    <row r="9" spans="1:19" ht="60.75" customHeight="1">
      <c r="A9" s="10" t="s">
        <v>583</v>
      </c>
      <c r="B9" s="94">
        <v>55.1526</v>
      </c>
      <c r="C9" s="94">
        <v>55.4077</v>
      </c>
      <c r="D9" s="94">
        <v>56.7234</v>
      </c>
      <c r="E9" s="94">
        <v>55.1354</v>
      </c>
      <c r="F9" s="94">
        <v>59.3707</v>
      </c>
      <c r="G9" s="94">
        <v>42.0129</v>
      </c>
      <c r="H9" s="2"/>
      <c r="I9" s="2"/>
      <c r="J9" s="2"/>
      <c r="K9" s="2"/>
      <c r="L9" s="2"/>
      <c r="M9" s="2"/>
      <c r="N9" s="2"/>
      <c r="O9" s="2"/>
      <c r="P9" s="2"/>
      <c r="Q9" s="2"/>
      <c r="R9" s="2"/>
      <c r="S9" s="2"/>
    </row>
    <row r="10" spans="1:19" ht="60.75" customHeight="1">
      <c r="A10" s="10" t="s">
        <v>326</v>
      </c>
      <c r="B10" s="94">
        <v>55.03</v>
      </c>
      <c r="C10" s="94">
        <v>55.21</v>
      </c>
      <c r="D10" s="94">
        <v>55.49</v>
      </c>
      <c r="E10" s="94">
        <v>55.01</v>
      </c>
      <c r="F10" s="94">
        <v>59.48</v>
      </c>
      <c r="G10" s="94">
        <v>43.49</v>
      </c>
      <c r="H10" s="2"/>
      <c r="I10" s="2"/>
      <c r="J10" s="2"/>
      <c r="K10" s="2"/>
      <c r="L10" s="2"/>
      <c r="M10" s="2"/>
      <c r="N10" s="2"/>
      <c r="O10" s="2"/>
      <c r="P10" s="2"/>
      <c r="Q10" s="2"/>
      <c r="R10" s="2"/>
      <c r="S10" s="2"/>
    </row>
    <row r="11" spans="1:19" ht="60.75" customHeight="1">
      <c r="A11" s="10" t="s">
        <v>276</v>
      </c>
      <c r="B11" s="94">
        <v>55.32</v>
      </c>
      <c r="C11" s="94">
        <v>55.47</v>
      </c>
      <c r="D11" s="94">
        <v>56.5</v>
      </c>
      <c r="E11" s="94">
        <v>55.29</v>
      </c>
      <c r="F11" s="94">
        <v>59.21</v>
      </c>
      <c r="G11" s="94">
        <v>43.56</v>
      </c>
      <c r="H11" s="2"/>
      <c r="I11" s="2"/>
      <c r="J11" s="2"/>
      <c r="K11" s="2"/>
      <c r="L11" s="2"/>
      <c r="M11" s="2"/>
      <c r="N11" s="2"/>
      <c r="O11" s="2"/>
      <c r="P11" s="2"/>
      <c r="Q11" s="2"/>
      <c r="R11" s="2"/>
      <c r="S11" s="2"/>
    </row>
    <row r="12" spans="1:19" ht="60.75" customHeight="1">
      <c r="A12" s="10" t="s">
        <v>765</v>
      </c>
      <c r="B12" s="94">
        <v>55.45</v>
      </c>
      <c r="C12" s="94">
        <v>55.53</v>
      </c>
      <c r="D12" s="94">
        <v>55.87</v>
      </c>
      <c r="E12" s="94">
        <v>55.42</v>
      </c>
      <c r="F12" s="94">
        <v>59.44</v>
      </c>
      <c r="G12" s="94">
        <v>43.71</v>
      </c>
      <c r="H12" s="2"/>
      <c r="I12" s="2"/>
      <c r="J12" s="2"/>
      <c r="K12" s="2"/>
      <c r="L12" s="2"/>
      <c r="M12" s="2"/>
      <c r="N12" s="2"/>
      <c r="O12" s="2"/>
      <c r="P12" s="2"/>
      <c r="Q12" s="2"/>
      <c r="R12" s="2"/>
      <c r="S12" s="2"/>
    </row>
    <row r="13" spans="1:19" ht="60.75" customHeight="1">
      <c r="A13" s="10" t="s">
        <v>815</v>
      </c>
      <c r="B13" s="94">
        <v>55.19</v>
      </c>
      <c r="C13" s="94">
        <v>55.25</v>
      </c>
      <c r="D13" s="94">
        <v>56.43</v>
      </c>
      <c r="E13" s="94">
        <v>55.15</v>
      </c>
      <c r="F13" s="94">
        <v>59.26</v>
      </c>
      <c r="G13" s="94">
        <v>44.6</v>
      </c>
      <c r="H13" s="2"/>
      <c r="I13" s="2"/>
      <c r="J13" s="2"/>
      <c r="K13" s="2"/>
      <c r="L13" s="2"/>
      <c r="M13" s="2"/>
      <c r="N13" s="2"/>
      <c r="O13" s="2"/>
      <c r="P13" s="2"/>
      <c r="Q13" s="2"/>
      <c r="R13" s="2"/>
      <c r="S13" s="2"/>
    </row>
    <row r="14" spans="1:19" ht="60.75" customHeight="1">
      <c r="A14" s="16" t="s">
        <v>864</v>
      </c>
      <c r="B14" s="94">
        <v>55.10195410596026</v>
      </c>
      <c r="C14" s="94">
        <v>55.16284319316543</v>
      </c>
      <c r="D14" s="94">
        <v>55.1034</v>
      </c>
      <c r="E14" s="94">
        <v>55.1006</v>
      </c>
      <c r="F14" s="94">
        <v>59.9739</v>
      </c>
      <c r="G14" s="94">
        <v>43.43</v>
      </c>
      <c r="H14" s="2"/>
      <c r="I14" s="2"/>
      <c r="J14" s="2"/>
      <c r="K14" s="2"/>
      <c r="L14" s="2"/>
      <c r="M14" s="2"/>
      <c r="N14" s="2"/>
      <c r="O14" s="2"/>
      <c r="P14" s="2"/>
      <c r="Q14" s="2"/>
      <c r="R14" s="2"/>
      <c r="S14" s="2"/>
    </row>
    <row r="15" spans="1:19" s="2" customFormat="1" ht="19.5" customHeight="1">
      <c r="A15" s="48" t="s">
        <v>356</v>
      </c>
      <c r="B15" s="56"/>
      <c r="C15" s="56"/>
      <c r="D15" s="56"/>
      <c r="E15" s="56"/>
      <c r="F15" s="56"/>
      <c r="G15" s="56"/>
      <c r="H15" s="48"/>
      <c r="I15" s="48"/>
      <c r="J15" s="48"/>
      <c r="K15" s="48"/>
      <c r="L15" s="48"/>
      <c r="M15" s="48"/>
      <c r="N15" s="48"/>
      <c r="O15" s="48"/>
      <c r="P15" s="48"/>
      <c r="Q15" s="48"/>
      <c r="R15" s="48"/>
      <c r="S15" s="48"/>
    </row>
    <row r="16" spans="1:19" ht="19.5" customHeight="1">
      <c r="A16" s="48"/>
      <c r="B16" s="48"/>
      <c r="C16" s="48"/>
      <c r="D16" s="48"/>
      <c r="E16" s="48"/>
      <c r="F16" s="48"/>
      <c r="G16" s="48"/>
      <c r="H16" s="48"/>
      <c r="I16" s="48"/>
      <c r="J16" s="48"/>
      <c r="K16" s="48"/>
      <c r="L16" s="48"/>
      <c r="M16" s="48"/>
      <c r="N16" s="48"/>
      <c r="O16" s="48"/>
      <c r="P16" s="48"/>
      <c r="Q16" s="48"/>
      <c r="R16" s="48"/>
      <c r="S16" s="48"/>
    </row>
    <row r="17" spans="1:7" ht="19.5" customHeight="1">
      <c r="A17" s="18"/>
      <c r="B17" s="18"/>
      <c r="C17" s="18"/>
      <c r="D17" s="18"/>
      <c r="E17" s="18"/>
      <c r="F17" s="18"/>
      <c r="G17" s="18"/>
    </row>
    <row r="18" ht="32.25" customHeight="1"/>
    <row r="19" ht="32.25" customHeight="1"/>
    <row r="20" ht="32.25" customHeight="1"/>
    <row r="21" ht="32.25" customHeight="1"/>
    <row r="22" ht="32.25" customHeight="1"/>
    <row r="23" ht="32.25" customHeight="1"/>
    <row r="24" ht="32.25" customHeight="1"/>
    <row r="25" ht="32.25" customHeight="1"/>
    <row r="26" ht="32.25" customHeight="1"/>
    <row r="27" ht="32.25" customHeight="1"/>
    <row r="28" ht="32.25" customHeight="1"/>
    <row r="29" ht="32.25" customHeight="1"/>
    <row r="30" ht="32.25" customHeight="1"/>
    <row r="31" ht="32.25" customHeight="1"/>
    <row r="32"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sheetData>
  <mergeCells count="6">
    <mergeCell ref="A1:G1"/>
    <mergeCell ref="A3:A4"/>
    <mergeCell ref="B3:B4"/>
    <mergeCell ref="C3:F3"/>
    <mergeCell ref="G3:G4"/>
    <mergeCell ref="A2:F2"/>
  </mergeCells>
  <printOptions/>
  <pageMargins left="0.6299212598425197" right="0" top="0.5905511811023623" bottom="0.7874015748031497" header="0" footer="0"/>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H15"/>
  <sheetViews>
    <sheetView workbookViewId="0" topLeftCell="A1">
      <selection activeCell="B14" sqref="B14"/>
    </sheetView>
  </sheetViews>
  <sheetFormatPr defaultColWidth="9.00390625" defaultRowHeight="74.25" customHeight="1"/>
  <cols>
    <col min="1" max="1" width="11.375" style="50" customWidth="1"/>
    <col min="2" max="2" width="12.00390625" style="1" customWidth="1"/>
    <col min="3" max="3" width="14.125" style="1" customWidth="1"/>
    <col min="4" max="5" width="11.625" style="1" customWidth="1"/>
    <col min="6" max="6" width="13.50390625" style="1" customWidth="1"/>
    <col min="7" max="7" width="11.625" style="1" customWidth="1"/>
    <col min="8" max="16384" width="8.25390625" style="1" customWidth="1"/>
  </cols>
  <sheetData>
    <row r="1" spans="1:7" ht="33" customHeight="1">
      <c r="A1" s="641" t="s">
        <v>194</v>
      </c>
      <c r="B1" s="641"/>
      <c r="C1" s="641"/>
      <c r="D1" s="641"/>
      <c r="E1" s="641"/>
      <c r="F1" s="641"/>
      <c r="G1" s="641"/>
    </row>
    <row r="2" spans="1:7" s="5" customFormat="1" ht="33" customHeight="1">
      <c r="A2" s="621" t="s">
        <v>92</v>
      </c>
      <c r="B2" s="621"/>
      <c r="C2" s="621"/>
      <c r="D2" s="621"/>
      <c r="E2" s="621"/>
      <c r="F2" s="621"/>
      <c r="G2" s="20" t="s">
        <v>637</v>
      </c>
    </row>
    <row r="3" spans="1:8" s="5" customFormat="1" ht="33.75" customHeight="1">
      <c r="A3" s="627" t="s">
        <v>314</v>
      </c>
      <c r="B3" s="626" t="s">
        <v>503</v>
      </c>
      <c r="C3" s="628" t="s">
        <v>351</v>
      </c>
      <c r="D3" s="628"/>
      <c r="E3" s="628"/>
      <c r="F3" s="628"/>
      <c r="G3" s="639" t="s">
        <v>317</v>
      </c>
      <c r="H3" s="33"/>
    </row>
    <row r="4" spans="1:8" s="5" customFormat="1" ht="33.75" customHeight="1">
      <c r="A4" s="627"/>
      <c r="B4" s="626"/>
      <c r="C4" s="7" t="s">
        <v>504</v>
      </c>
      <c r="D4" s="7" t="s">
        <v>422</v>
      </c>
      <c r="E4" s="8" t="s">
        <v>354</v>
      </c>
      <c r="F4" s="8" t="s">
        <v>355</v>
      </c>
      <c r="G4" s="639"/>
      <c r="H4" s="33"/>
    </row>
    <row r="5" spans="1:7" s="12" customFormat="1" ht="60.75" customHeight="1">
      <c r="A5" s="10" t="s">
        <v>322</v>
      </c>
      <c r="B5" s="93">
        <v>55.93091293620021</v>
      </c>
      <c r="C5" s="93">
        <v>56.05514705882353</v>
      </c>
      <c r="D5" s="93">
        <v>59.04936305732484</v>
      </c>
      <c r="E5" s="93">
        <v>54.8944435061645</v>
      </c>
      <c r="F5" s="93">
        <v>58.53466135458167</v>
      </c>
      <c r="G5" s="93">
        <v>42.67088607594937</v>
      </c>
    </row>
    <row r="6" spans="1:7" s="2" customFormat="1" ht="60.75" customHeight="1">
      <c r="A6" s="10" t="s">
        <v>323</v>
      </c>
      <c r="B6" s="94">
        <v>55.252070013625406</v>
      </c>
      <c r="C6" s="94">
        <v>55.31632760619795</v>
      </c>
      <c r="D6" s="94">
        <v>58.71415182755389</v>
      </c>
      <c r="E6" s="94">
        <v>54.332554302996975</v>
      </c>
      <c r="F6" s="94">
        <v>58.397033158813265</v>
      </c>
      <c r="G6" s="94">
        <v>43.96296296296296</v>
      </c>
    </row>
    <row r="7" spans="1:7" s="2" customFormat="1" ht="60.75" customHeight="1">
      <c r="A7" s="10" t="s">
        <v>324</v>
      </c>
      <c r="B7" s="94">
        <v>54.89987694372972</v>
      </c>
      <c r="C7" s="94">
        <v>54.976150298121276</v>
      </c>
      <c r="D7" s="94">
        <v>58.991573033707866</v>
      </c>
      <c r="E7" s="94">
        <v>54.24368279569892</v>
      </c>
      <c r="F7" s="94">
        <v>58.49118046132971</v>
      </c>
      <c r="G7" s="94">
        <v>41.34</v>
      </c>
    </row>
    <row r="8" spans="1:8" ht="60.75" customHeight="1">
      <c r="A8" s="10" t="s">
        <v>325</v>
      </c>
      <c r="B8" s="94">
        <v>54.47753728628592</v>
      </c>
      <c r="C8" s="94">
        <v>54.54267679077852</v>
      </c>
      <c r="D8" s="94">
        <v>58.263628966639544</v>
      </c>
      <c r="E8" s="94">
        <v>53.652559963099634</v>
      </c>
      <c r="F8" s="94">
        <v>57.59708737864078</v>
      </c>
      <c r="G8" s="94">
        <v>43.52307692307692</v>
      </c>
      <c r="H8" s="2"/>
    </row>
    <row r="9" spans="1:8" ht="60.75" customHeight="1">
      <c r="A9" s="10" t="s">
        <v>583</v>
      </c>
      <c r="B9" s="94">
        <v>53.9526</v>
      </c>
      <c r="C9" s="94">
        <v>54.0633</v>
      </c>
      <c r="D9" s="94">
        <v>56.8462</v>
      </c>
      <c r="E9" s="94">
        <v>53.4931</v>
      </c>
      <c r="F9" s="94">
        <v>58.1934</v>
      </c>
      <c r="G9" s="94">
        <v>41.5692</v>
      </c>
      <c r="H9" s="2"/>
    </row>
    <row r="10" spans="1:8" ht="60.75" customHeight="1">
      <c r="A10" s="10" t="s">
        <v>326</v>
      </c>
      <c r="B10" s="94">
        <v>53.75</v>
      </c>
      <c r="C10" s="94">
        <v>53.87</v>
      </c>
      <c r="D10" s="94">
        <v>57.81</v>
      </c>
      <c r="E10" s="94">
        <v>53.33</v>
      </c>
      <c r="F10" s="94">
        <v>57.5</v>
      </c>
      <c r="G10" s="94">
        <v>43</v>
      </c>
      <c r="H10" s="2"/>
    </row>
    <row r="11" spans="1:8" ht="60.75" customHeight="1">
      <c r="A11" s="10" t="s">
        <v>276</v>
      </c>
      <c r="B11" s="94">
        <v>53.61</v>
      </c>
      <c r="C11" s="94">
        <v>53.76</v>
      </c>
      <c r="D11" s="94">
        <v>57.09</v>
      </c>
      <c r="E11" s="94">
        <v>53.39</v>
      </c>
      <c r="F11" s="94">
        <v>57.91</v>
      </c>
      <c r="G11" s="94">
        <v>42.32</v>
      </c>
      <c r="H11" s="2"/>
    </row>
    <row r="12" spans="1:8" ht="60.75" customHeight="1">
      <c r="A12" s="10" t="s">
        <v>765</v>
      </c>
      <c r="B12" s="94">
        <v>53.75</v>
      </c>
      <c r="C12" s="94">
        <v>53.95</v>
      </c>
      <c r="D12" s="94">
        <v>56.19</v>
      </c>
      <c r="E12" s="94">
        <v>53.67</v>
      </c>
      <c r="F12" s="94">
        <v>58.79</v>
      </c>
      <c r="G12" s="94">
        <v>41.28</v>
      </c>
      <c r="H12" s="2"/>
    </row>
    <row r="13" spans="1:8" ht="60.75" customHeight="1">
      <c r="A13" s="10" t="s">
        <v>815</v>
      </c>
      <c r="B13" s="94">
        <v>54.06</v>
      </c>
      <c r="C13" s="94">
        <v>54.17</v>
      </c>
      <c r="D13" s="94">
        <v>57.73</v>
      </c>
      <c r="E13" s="94">
        <v>53.94</v>
      </c>
      <c r="F13" s="94">
        <v>58.12</v>
      </c>
      <c r="G13" s="94">
        <v>41.53</v>
      </c>
      <c r="H13" s="2"/>
    </row>
    <row r="14" spans="1:8" ht="60.75" customHeight="1">
      <c r="A14" s="16" t="s">
        <v>864</v>
      </c>
      <c r="B14" s="94">
        <v>53.90059226611228</v>
      </c>
      <c r="C14" s="94">
        <v>53.96377610878662</v>
      </c>
      <c r="D14" s="94">
        <v>56.186</v>
      </c>
      <c r="E14" s="94">
        <v>53.832</v>
      </c>
      <c r="F14" s="94">
        <v>58.8023</v>
      </c>
      <c r="G14" s="94">
        <v>43.8333</v>
      </c>
      <c r="H14" s="2"/>
    </row>
    <row r="15" spans="1:8" ht="19.5" customHeight="1">
      <c r="A15" s="580" t="s">
        <v>507</v>
      </c>
      <c r="B15" s="598"/>
      <c r="C15" s="598"/>
      <c r="D15" s="598"/>
      <c r="E15" s="598"/>
      <c r="F15" s="598"/>
      <c r="G15" s="598"/>
      <c r="H15" s="624"/>
    </row>
    <row r="16" ht="32.25" customHeight="1"/>
    <row r="17" ht="32.25" customHeight="1"/>
    <row r="18" ht="32.25" customHeight="1"/>
    <row r="19" ht="32.25" customHeight="1"/>
    <row r="20" ht="32.25" customHeight="1"/>
    <row r="21" ht="32.25" customHeight="1"/>
    <row r="22" ht="32.25" customHeight="1"/>
    <row r="23" ht="32.25" customHeight="1"/>
    <row r="24" ht="32.25" customHeight="1"/>
    <row r="25" ht="32.25" customHeight="1"/>
    <row r="26" ht="32.25" customHeight="1"/>
    <row r="27" ht="32.25" customHeight="1"/>
    <row r="28" ht="32.25" customHeight="1"/>
    <row r="29" ht="32.25" customHeight="1"/>
    <row r="30" ht="32.25" customHeight="1"/>
    <row r="31" ht="32.25" customHeight="1"/>
    <row r="32"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sheetData>
  <mergeCells count="7">
    <mergeCell ref="A15:H15"/>
    <mergeCell ref="A1:G1"/>
    <mergeCell ref="A3:A4"/>
    <mergeCell ref="B3:B4"/>
    <mergeCell ref="C3:F3"/>
    <mergeCell ref="G3:G4"/>
    <mergeCell ref="A2:F2"/>
  </mergeCells>
  <printOptions/>
  <pageMargins left="0.6299212598425197" right="0" top="0.5905511811023623" bottom="0.7874015748031497" header="0" footer="0"/>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I15"/>
  <sheetViews>
    <sheetView workbookViewId="0" topLeftCell="A1">
      <selection activeCell="B14" sqref="B14"/>
    </sheetView>
  </sheetViews>
  <sheetFormatPr defaultColWidth="9.00390625" defaultRowHeight="74.25" customHeight="1"/>
  <cols>
    <col min="1" max="1" width="12.875" style="50" customWidth="1"/>
    <col min="2" max="4" width="23.125" style="1" customWidth="1"/>
    <col min="5" max="16384" width="8.25390625" style="1" customWidth="1"/>
  </cols>
  <sheetData>
    <row r="1" spans="1:4" ht="33" customHeight="1">
      <c r="A1" s="641" t="s">
        <v>195</v>
      </c>
      <c r="B1" s="641"/>
      <c r="C1" s="641"/>
      <c r="D1" s="641"/>
    </row>
    <row r="2" spans="1:4" s="5" customFormat="1" ht="33" customHeight="1">
      <c r="A2" s="633" t="s">
        <v>93</v>
      </c>
      <c r="B2" s="633"/>
      <c r="C2" s="633"/>
      <c r="D2" s="633"/>
    </row>
    <row r="3" spans="1:5" s="5" customFormat="1" ht="33" customHeight="1">
      <c r="A3" s="627" t="s">
        <v>314</v>
      </c>
      <c r="B3" s="603" t="s">
        <v>503</v>
      </c>
      <c r="C3" s="628" t="s">
        <v>358</v>
      </c>
      <c r="D3" s="661"/>
      <c r="E3" s="33"/>
    </row>
    <row r="4" spans="1:5" s="5" customFormat="1" ht="33" customHeight="1">
      <c r="A4" s="627"/>
      <c r="B4" s="660"/>
      <c r="C4" s="7" t="s">
        <v>360</v>
      </c>
      <c r="D4" s="9" t="s">
        <v>361</v>
      </c>
      <c r="E4" s="33"/>
    </row>
    <row r="5" spans="1:4" s="12" customFormat="1" ht="60.75" customHeight="1">
      <c r="A5" s="10" t="s">
        <v>322</v>
      </c>
      <c r="B5" s="93">
        <v>29.572259051504336</v>
      </c>
      <c r="C5" s="93">
        <v>25.480761602538674</v>
      </c>
      <c r="D5" s="93">
        <v>43.37421944692239</v>
      </c>
    </row>
    <row r="6" spans="1:4" s="2" customFormat="1" ht="60.75" customHeight="1">
      <c r="A6" s="10" t="s">
        <v>323</v>
      </c>
      <c r="B6" s="94">
        <v>28.705162638018503</v>
      </c>
      <c r="C6" s="94">
        <v>25.139081027667984</v>
      </c>
      <c r="D6" s="94">
        <v>43.45784363822177</v>
      </c>
    </row>
    <row r="7" spans="1:4" s="2" customFormat="1" ht="60.75" customHeight="1">
      <c r="A7" s="10" t="s">
        <v>324</v>
      </c>
      <c r="B7" s="94">
        <v>28.73540967896502</v>
      </c>
      <c r="C7" s="94">
        <v>25.11869860564891</v>
      </c>
      <c r="D7" s="94">
        <v>43.58268101761252</v>
      </c>
    </row>
    <row r="8" spans="1:9" ht="60.75" customHeight="1">
      <c r="A8" s="10" t="s">
        <v>325</v>
      </c>
      <c r="B8" s="94">
        <v>28.472567873303166</v>
      </c>
      <c r="C8" s="94">
        <v>25.030949466689982</v>
      </c>
      <c r="D8" s="94">
        <v>43.019955654102</v>
      </c>
      <c r="E8" s="2"/>
      <c r="F8" s="2"/>
      <c r="G8" s="2"/>
      <c r="H8" s="2"/>
      <c r="I8" s="2"/>
    </row>
    <row r="9" spans="1:9" ht="60.75" customHeight="1">
      <c r="A9" s="10" t="s">
        <v>583</v>
      </c>
      <c r="B9" s="94">
        <v>29.7367</v>
      </c>
      <c r="C9" s="94">
        <v>25.5074</v>
      </c>
      <c r="D9" s="94">
        <v>42.6944</v>
      </c>
      <c r="E9" s="2"/>
      <c r="F9" s="2"/>
      <c r="G9" s="2"/>
      <c r="H9" s="2"/>
      <c r="I9" s="2"/>
    </row>
    <row r="10" spans="1:9" ht="60.75" customHeight="1">
      <c r="A10" s="10" t="s">
        <v>326</v>
      </c>
      <c r="B10" s="94">
        <v>30.92</v>
      </c>
      <c r="C10" s="94">
        <v>25.98</v>
      </c>
      <c r="D10" s="94">
        <v>42.42</v>
      </c>
      <c r="E10" s="2"/>
      <c r="F10" s="2"/>
      <c r="G10" s="2"/>
      <c r="H10" s="2"/>
      <c r="I10" s="2"/>
    </row>
    <row r="11" spans="1:9" ht="60.75" customHeight="1">
      <c r="A11" s="10" t="s">
        <v>276</v>
      </c>
      <c r="B11" s="94">
        <v>33.2</v>
      </c>
      <c r="C11" s="94">
        <v>26.92</v>
      </c>
      <c r="D11" s="94">
        <v>42.97</v>
      </c>
      <c r="E11" s="2"/>
      <c r="F11" s="2"/>
      <c r="G11" s="2"/>
      <c r="H11" s="2"/>
      <c r="I11" s="2"/>
    </row>
    <row r="12" spans="1:9" ht="60.75" customHeight="1">
      <c r="A12" s="10" t="s">
        <v>765</v>
      </c>
      <c r="B12" s="94">
        <v>30.75</v>
      </c>
      <c r="C12" s="94">
        <v>25.26</v>
      </c>
      <c r="D12" s="94">
        <v>43.2</v>
      </c>
      <c r="E12" s="2"/>
      <c r="F12" s="2"/>
      <c r="G12" s="2"/>
      <c r="H12" s="2"/>
      <c r="I12" s="2"/>
    </row>
    <row r="13" spans="1:9" ht="60.75" customHeight="1">
      <c r="A13" s="10" t="s">
        <v>815</v>
      </c>
      <c r="B13" s="94">
        <v>35.99</v>
      </c>
      <c r="C13" s="94">
        <v>27.35</v>
      </c>
      <c r="D13" s="94">
        <v>43.76</v>
      </c>
      <c r="E13" s="2"/>
      <c r="F13" s="2"/>
      <c r="G13" s="2"/>
      <c r="H13" s="2"/>
      <c r="I13" s="2"/>
    </row>
    <row r="14" spans="1:9" ht="60.75" customHeight="1">
      <c r="A14" s="16" t="s">
        <v>864</v>
      </c>
      <c r="B14" s="95">
        <v>34.324846979070685</v>
      </c>
      <c r="C14" s="94">
        <v>26.2061</v>
      </c>
      <c r="D14" s="94">
        <v>44.0373</v>
      </c>
      <c r="E14" s="2"/>
      <c r="F14" s="2"/>
      <c r="G14" s="2"/>
      <c r="H14" s="2"/>
      <c r="I14" s="2"/>
    </row>
    <row r="15" spans="1:9" ht="19.5" customHeight="1">
      <c r="A15" s="580" t="s">
        <v>508</v>
      </c>
      <c r="B15" s="598"/>
      <c r="C15" s="598"/>
      <c r="D15" s="598"/>
      <c r="E15" s="624"/>
      <c r="F15" s="624"/>
      <c r="G15" s="624"/>
      <c r="H15" s="624"/>
      <c r="I15" s="624"/>
    </row>
    <row r="16" ht="32.25" customHeight="1"/>
    <row r="17" ht="32.25" customHeight="1"/>
    <row r="18" ht="32.25" customHeight="1"/>
    <row r="19" ht="32.25" customHeight="1"/>
    <row r="20" ht="32.25" customHeight="1"/>
    <row r="21" ht="32.25" customHeight="1"/>
    <row r="22" ht="32.25" customHeight="1"/>
    <row r="23" ht="32.25" customHeight="1"/>
    <row r="24" ht="32.25" customHeight="1"/>
    <row r="25" ht="32.25" customHeight="1"/>
    <row r="26" ht="32.25" customHeight="1"/>
    <row r="27" ht="32.25" customHeight="1"/>
    <row r="28" ht="32.25" customHeight="1"/>
    <row r="29" ht="32.25" customHeight="1"/>
    <row r="30" ht="32.25" customHeight="1"/>
    <row r="31" ht="32.25" customHeight="1"/>
    <row r="32"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sheetData>
  <mergeCells count="6">
    <mergeCell ref="A15:I15"/>
    <mergeCell ref="A1:D1"/>
    <mergeCell ref="A3:A4"/>
    <mergeCell ref="B3:B4"/>
    <mergeCell ref="C3:D3"/>
    <mergeCell ref="A2:D2"/>
  </mergeCells>
  <printOptions/>
  <pageMargins left="0.6299212598425197" right="0" top="0.5905511811023623" bottom="0.7874015748031497" header="0" footer="0"/>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E16"/>
  <sheetViews>
    <sheetView workbookViewId="0" topLeftCell="A1">
      <selection activeCell="C13" sqref="C13"/>
    </sheetView>
  </sheetViews>
  <sheetFormatPr defaultColWidth="9.00390625" defaultRowHeight="16.5"/>
  <cols>
    <col min="1" max="1" width="10.625" style="83" customWidth="1"/>
    <col min="2" max="5" width="18.125" style="83" customWidth="1"/>
    <col min="6" max="16384" width="9.00390625" style="83" customWidth="1"/>
  </cols>
  <sheetData>
    <row r="1" spans="1:5" s="78" customFormat="1" ht="33" customHeight="1">
      <c r="A1" s="662" t="s">
        <v>196</v>
      </c>
      <c r="B1" s="662"/>
      <c r="C1" s="662"/>
      <c r="D1" s="662"/>
      <c r="E1" s="662"/>
    </row>
    <row r="2" spans="1:5" s="5" customFormat="1" ht="33" customHeight="1">
      <c r="A2" s="656" t="s">
        <v>94</v>
      </c>
      <c r="B2" s="656"/>
      <c r="C2" s="656"/>
      <c r="D2" s="656"/>
      <c r="E2" s="20" t="s">
        <v>509</v>
      </c>
    </row>
    <row r="3" spans="1:5" s="1" customFormat="1" ht="50.25" customHeight="1">
      <c r="A3" s="6" t="s">
        <v>314</v>
      </c>
      <c r="B3" s="52" t="s">
        <v>490</v>
      </c>
      <c r="C3" s="52" t="s">
        <v>491</v>
      </c>
      <c r="D3" s="52" t="s">
        <v>492</v>
      </c>
      <c r="E3" s="52" t="s">
        <v>493</v>
      </c>
    </row>
    <row r="4" spans="1:5" s="15" customFormat="1" ht="63" customHeight="1">
      <c r="A4" s="28" t="s">
        <v>322</v>
      </c>
      <c r="B4" s="13">
        <v>0</v>
      </c>
      <c r="C4" s="13">
        <v>51</v>
      </c>
      <c r="D4" s="13">
        <v>46</v>
      </c>
      <c r="E4" s="13">
        <v>1</v>
      </c>
    </row>
    <row r="5" spans="1:5" s="2" customFormat="1" ht="63" customHeight="1">
      <c r="A5" s="28" t="s">
        <v>323</v>
      </c>
      <c r="B5" s="11">
        <v>0</v>
      </c>
      <c r="C5" s="11">
        <v>64</v>
      </c>
      <c r="D5" s="11">
        <v>53</v>
      </c>
      <c r="E5" s="11">
        <v>0</v>
      </c>
    </row>
    <row r="6" spans="1:5" s="2" customFormat="1" ht="63" customHeight="1">
      <c r="A6" s="28" t="s">
        <v>324</v>
      </c>
      <c r="B6" s="11">
        <v>0</v>
      </c>
      <c r="C6" s="11">
        <v>31</v>
      </c>
      <c r="D6" s="11">
        <v>51</v>
      </c>
      <c r="E6" s="11">
        <v>0</v>
      </c>
    </row>
    <row r="7" spans="1:5" s="1" customFormat="1" ht="63" customHeight="1">
      <c r="A7" s="28" t="s">
        <v>325</v>
      </c>
      <c r="B7" s="11">
        <v>0</v>
      </c>
      <c r="C7" s="11">
        <v>52</v>
      </c>
      <c r="D7" s="11">
        <v>40</v>
      </c>
      <c r="E7" s="11">
        <v>2</v>
      </c>
    </row>
    <row r="8" spans="1:5" s="1" customFormat="1" ht="63" customHeight="1">
      <c r="A8" s="28" t="s">
        <v>583</v>
      </c>
      <c r="B8" s="11">
        <v>0</v>
      </c>
      <c r="C8" s="11">
        <v>62</v>
      </c>
      <c r="D8" s="11">
        <v>48</v>
      </c>
      <c r="E8" s="11">
        <v>0</v>
      </c>
    </row>
    <row r="9" spans="1:5" s="1" customFormat="1" ht="63" customHeight="1">
      <c r="A9" s="28" t="s">
        <v>349</v>
      </c>
      <c r="B9" s="11">
        <v>0</v>
      </c>
      <c r="C9" s="11">
        <v>56</v>
      </c>
      <c r="D9" s="11">
        <v>36</v>
      </c>
      <c r="E9" s="11">
        <v>1</v>
      </c>
    </row>
    <row r="10" spans="1:5" s="1" customFormat="1" ht="63" customHeight="1">
      <c r="A10" s="28" t="s">
        <v>276</v>
      </c>
      <c r="B10" s="73">
        <v>0</v>
      </c>
      <c r="C10" s="11">
        <v>72</v>
      </c>
      <c r="D10" s="11">
        <v>41</v>
      </c>
      <c r="E10" s="11">
        <v>2</v>
      </c>
    </row>
    <row r="11" spans="1:5" s="1" customFormat="1" ht="63" customHeight="1">
      <c r="A11" s="28" t="s">
        <v>207</v>
      </c>
      <c r="B11" s="73">
        <v>0</v>
      </c>
      <c r="C11" s="11">
        <v>92</v>
      </c>
      <c r="D11" s="11">
        <v>54</v>
      </c>
      <c r="E11" s="11">
        <v>4</v>
      </c>
    </row>
    <row r="12" spans="1:5" s="1" customFormat="1" ht="63" customHeight="1">
      <c r="A12" s="28" t="s">
        <v>817</v>
      </c>
      <c r="B12" s="73">
        <v>0</v>
      </c>
      <c r="C12" s="11">
        <v>98</v>
      </c>
      <c r="D12" s="11">
        <v>53</v>
      </c>
      <c r="E12" s="11">
        <v>9</v>
      </c>
    </row>
    <row r="13" spans="1:5" s="1" customFormat="1" ht="63" customHeight="1">
      <c r="A13" s="24" t="s">
        <v>868</v>
      </c>
      <c r="B13" s="565">
        <v>0</v>
      </c>
      <c r="C13" s="17">
        <v>72</v>
      </c>
      <c r="D13" s="17">
        <v>50</v>
      </c>
      <c r="E13" s="17">
        <v>4</v>
      </c>
    </row>
    <row r="14" spans="1:5" ht="15.75">
      <c r="A14" s="82" t="s">
        <v>510</v>
      </c>
      <c r="B14" s="82"/>
      <c r="C14" s="82"/>
      <c r="D14" s="82"/>
      <c r="E14" s="82"/>
    </row>
    <row r="15" spans="1:5" ht="15.75">
      <c r="A15" s="96"/>
      <c r="B15" s="82"/>
      <c r="C15" s="82"/>
      <c r="D15" s="82"/>
      <c r="E15" s="82"/>
    </row>
    <row r="16" spans="1:5" ht="15.75">
      <c r="A16" s="82"/>
      <c r="B16" s="82"/>
      <c r="C16" s="82"/>
      <c r="D16" s="82"/>
      <c r="E16" s="82"/>
    </row>
  </sheetData>
  <mergeCells count="2">
    <mergeCell ref="A1:E1"/>
    <mergeCell ref="A2:D2"/>
  </mergeCells>
  <printOptions/>
  <pageMargins left="0.6299212598425197" right="0" top="0.5905511811023623" bottom="0.7874015748031497" header="0" footer="0"/>
  <pageSetup horizontalDpi="600" verticalDpi="600" orientation="portrait" paperSize="9" r:id="rId1"/>
  <headerFooter alignWithMargins="0">
    <oddFooter>&amp;R
</oddFooter>
  </headerFooter>
</worksheet>
</file>

<file path=xl/worksheets/sheet36.xml><?xml version="1.0" encoding="utf-8"?>
<worksheet xmlns="http://schemas.openxmlformats.org/spreadsheetml/2006/main" xmlns:r="http://schemas.openxmlformats.org/officeDocument/2006/relationships">
  <dimension ref="A1:I20"/>
  <sheetViews>
    <sheetView workbookViewId="0" topLeftCell="A1">
      <selection activeCell="B15" sqref="B15"/>
    </sheetView>
  </sheetViews>
  <sheetFormatPr defaultColWidth="9.00390625" defaultRowHeight="16.5"/>
  <cols>
    <col min="1" max="1" width="9.625" style="83" customWidth="1"/>
    <col min="2" max="9" width="9.25390625" style="83" customWidth="1"/>
    <col min="10" max="16384" width="9.00390625" style="83" customWidth="1"/>
  </cols>
  <sheetData>
    <row r="1" spans="1:9" s="78" customFormat="1" ht="33" customHeight="1">
      <c r="A1" s="657" t="s">
        <v>176</v>
      </c>
      <c r="B1" s="657"/>
      <c r="C1" s="657"/>
      <c r="D1" s="657"/>
      <c r="E1" s="657"/>
      <c r="F1" s="657"/>
      <c r="G1" s="657"/>
      <c r="H1" s="657"/>
      <c r="I1" s="657"/>
    </row>
    <row r="2" spans="1:9" s="78" customFormat="1" ht="24.75" customHeight="1">
      <c r="A2" s="655" t="s">
        <v>798</v>
      </c>
      <c r="B2" s="655"/>
      <c r="C2" s="655"/>
      <c r="D2" s="655"/>
      <c r="E2" s="655"/>
      <c r="F2" s="655"/>
      <c r="G2" s="655"/>
      <c r="H2" s="655"/>
      <c r="I2" s="655"/>
    </row>
    <row r="3" spans="1:9" s="5" customFormat="1" ht="33" customHeight="1">
      <c r="A3" s="656" t="s">
        <v>95</v>
      </c>
      <c r="B3" s="656"/>
      <c r="C3" s="656"/>
      <c r="D3" s="656"/>
      <c r="E3" s="656"/>
      <c r="F3" s="656"/>
      <c r="G3" s="656"/>
      <c r="H3" s="654" t="s">
        <v>627</v>
      </c>
      <c r="I3" s="654"/>
    </row>
    <row r="4" spans="1:9" s="1" customFormat="1" ht="33" customHeight="1">
      <c r="A4" s="627" t="s">
        <v>314</v>
      </c>
      <c r="B4" s="610" t="s">
        <v>490</v>
      </c>
      <c r="C4" s="596"/>
      <c r="D4" s="610" t="s">
        <v>491</v>
      </c>
      <c r="E4" s="596"/>
      <c r="F4" s="610" t="s">
        <v>492</v>
      </c>
      <c r="G4" s="596"/>
      <c r="H4" s="610" t="s">
        <v>493</v>
      </c>
      <c r="I4" s="596"/>
    </row>
    <row r="5" spans="1:9" s="1" customFormat="1" ht="33" customHeight="1">
      <c r="A5" s="627"/>
      <c r="B5" s="6" t="s">
        <v>511</v>
      </c>
      <c r="C5" s="8" t="s">
        <v>495</v>
      </c>
      <c r="D5" s="6" t="s">
        <v>511</v>
      </c>
      <c r="E5" s="8" t="s">
        <v>495</v>
      </c>
      <c r="F5" s="6" t="s">
        <v>511</v>
      </c>
      <c r="G5" s="8" t="s">
        <v>495</v>
      </c>
      <c r="H5" s="6" t="s">
        <v>511</v>
      </c>
      <c r="I5" s="9" t="s">
        <v>495</v>
      </c>
    </row>
    <row r="6" spans="1:9" s="15" customFormat="1" ht="60.75" customHeight="1">
      <c r="A6" s="28" t="s">
        <v>322</v>
      </c>
      <c r="B6" s="13">
        <v>0</v>
      </c>
      <c r="C6" s="13">
        <v>0</v>
      </c>
      <c r="D6" s="13">
        <v>108</v>
      </c>
      <c r="E6" s="93">
        <v>57.85</v>
      </c>
      <c r="F6" s="13">
        <v>60</v>
      </c>
      <c r="G6" s="94">
        <v>56.7333333333334</v>
      </c>
      <c r="H6" s="13">
        <v>15</v>
      </c>
      <c r="I6" s="93">
        <v>44.8</v>
      </c>
    </row>
    <row r="7" spans="1:9" s="2" customFormat="1" ht="60.75" customHeight="1">
      <c r="A7" s="28" t="s">
        <v>323</v>
      </c>
      <c r="B7" s="11">
        <v>0</v>
      </c>
      <c r="C7" s="11">
        <v>0</v>
      </c>
      <c r="D7" s="11">
        <v>142</v>
      </c>
      <c r="E7" s="94">
        <v>57.4</v>
      </c>
      <c r="F7" s="11">
        <v>82</v>
      </c>
      <c r="G7" s="94">
        <v>56.0121951219512</v>
      </c>
      <c r="H7" s="11">
        <v>16</v>
      </c>
      <c r="I7" s="94">
        <v>43.5625</v>
      </c>
    </row>
    <row r="8" spans="1:9" s="2" customFormat="1" ht="60.75" customHeight="1">
      <c r="A8" s="28" t="s">
        <v>324</v>
      </c>
      <c r="B8" s="11">
        <v>0</v>
      </c>
      <c r="C8" s="11">
        <v>0</v>
      </c>
      <c r="D8" s="11">
        <v>148</v>
      </c>
      <c r="E8" s="94">
        <v>58.2635</v>
      </c>
      <c r="F8" s="11">
        <v>88</v>
      </c>
      <c r="G8" s="94">
        <v>56.8636</v>
      </c>
      <c r="H8" s="11">
        <v>22</v>
      </c>
      <c r="I8" s="94">
        <v>45.5455</v>
      </c>
    </row>
    <row r="9" spans="1:9" s="1" customFormat="1" ht="60.75" customHeight="1">
      <c r="A9" s="28" t="s">
        <v>325</v>
      </c>
      <c r="B9" s="11">
        <v>0</v>
      </c>
      <c r="C9" s="11">
        <v>0</v>
      </c>
      <c r="D9" s="11">
        <v>200</v>
      </c>
      <c r="E9" s="94">
        <v>59.005</v>
      </c>
      <c r="F9" s="11">
        <v>135</v>
      </c>
      <c r="G9" s="94">
        <v>58.3704</v>
      </c>
      <c r="H9" s="11">
        <v>23</v>
      </c>
      <c r="I9" s="94">
        <v>45.3913</v>
      </c>
    </row>
    <row r="10" spans="1:9" s="1" customFormat="1" ht="60.75" customHeight="1">
      <c r="A10" s="28" t="s">
        <v>583</v>
      </c>
      <c r="B10" s="11">
        <v>0</v>
      </c>
      <c r="C10" s="11">
        <v>0</v>
      </c>
      <c r="D10" s="11">
        <v>283</v>
      </c>
      <c r="E10" s="94">
        <v>58.3534</v>
      </c>
      <c r="F10" s="11">
        <v>156</v>
      </c>
      <c r="G10" s="94">
        <v>59.0705</v>
      </c>
      <c r="H10" s="11">
        <v>27</v>
      </c>
      <c r="I10" s="94">
        <v>46.037</v>
      </c>
    </row>
    <row r="11" spans="1:9" s="1" customFormat="1" ht="60.75" customHeight="1">
      <c r="A11" s="28" t="s">
        <v>349</v>
      </c>
      <c r="B11" s="11">
        <v>0</v>
      </c>
      <c r="C11" s="11">
        <v>0</v>
      </c>
      <c r="D11" s="11">
        <v>272</v>
      </c>
      <c r="E11" s="94">
        <v>59.33</v>
      </c>
      <c r="F11" s="11">
        <v>155</v>
      </c>
      <c r="G11" s="94">
        <v>58.94</v>
      </c>
      <c r="H11" s="11">
        <v>43</v>
      </c>
      <c r="I11" s="94">
        <v>48.3</v>
      </c>
    </row>
    <row r="12" spans="1:9" s="1" customFormat="1" ht="60.75" customHeight="1">
      <c r="A12" s="28" t="s">
        <v>276</v>
      </c>
      <c r="B12" s="73">
        <v>0</v>
      </c>
      <c r="C12" s="11">
        <v>0</v>
      </c>
      <c r="D12" s="11">
        <v>329</v>
      </c>
      <c r="E12" s="94">
        <v>59.47</v>
      </c>
      <c r="F12" s="11">
        <v>200</v>
      </c>
      <c r="G12" s="94">
        <v>60.85</v>
      </c>
      <c r="H12" s="11">
        <v>50</v>
      </c>
      <c r="I12" s="94">
        <v>46.76</v>
      </c>
    </row>
    <row r="13" spans="1:9" s="1" customFormat="1" ht="60.75" customHeight="1">
      <c r="A13" s="28" t="s">
        <v>207</v>
      </c>
      <c r="B13" s="11">
        <v>1</v>
      </c>
      <c r="C13" s="11">
        <v>73</v>
      </c>
      <c r="D13" s="11">
        <v>380</v>
      </c>
      <c r="E13" s="94">
        <v>60.35</v>
      </c>
      <c r="F13" s="11">
        <v>203</v>
      </c>
      <c r="G13" s="94">
        <v>61.7</v>
      </c>
      <c r="H13" s="11">
        <v>48</v>
      </c>
      <c r="I13" s="94">
        <v>48.44</v>
      </c>
    </row>
    <row r="14" spans="1:9" s="1" customFormat="1" ht="60.75" customHeight="1">
      <c r="A14" s="28" t="s">
        <v>817</v>
      </c>
      <c r="B14" s="11">
        <v>2</v>
      </c>
      <c r="C14" s="11">
        <v>69</v>
      </c>
      <c r="D14" s="11">
        <v>395</v>
      </c>
      <c r="E14" s="94">
        <v>61.42</v>
      </c>
      <c r="F14" s="11">
        <v>247</v>
      </c>
      <c r="G14" s="94">
        <v>61.79</v>
      </c>
      <c r="H14" s="11">
        <v>48</v>
      </c>
      <c r="I14" s="94">
        <v>47.48</v>
      </c>
    </row>
    <row r="15" spans="1:9" s="1" customFormat="1" ht="60.75" customHeight="1">
      <c r="A15" s="24" t="s">
        <v>868</v>
      </c>
      <c r="B15" s="17">
        <v>0</v>
      </c>
      <c r="C15" s="17">
        <v>0</v>
      </c>
      <c r="D15" s="17">
        <v>474</v>
      </c>
      <c r="E15" s="95">
        <v>61.5</v>
      </c>
      <c r="F15" s="17">
        <v>277</v>
      </c>
      <c r="G15" s="95">
        <v>61.83</v>
      </c>
      <c r="H15" s="17">
        <v>58</v>
      </c>
      <c r="I15" s="95">
        <v>52.53</v>
      </c>
    </row>
    <row r="16" spans="1:9" ht="15.75">
      <c r="A16" s="82" t="s">
        <v>512</v>
      </c>
      <c r="B16" s="82"/>
      <c r="C16" s="82"/>
      <c r="D16" s="82"/>
      <c r="E16" s="82"/>
      <c r="F16" s="82"/>
      <c r="G16" s="82"/>
      <c r="H16" s="82"/>
      <c r="I16" s="82"/>
    </row>
    <row r="17" spans="1:9" ht="15.75">
      <c r="A17" s="82" t="s">
        <v>513</v>
      </c>
      <c r="B17" s="82"/>
      <c r="C17" s="82"/>
      <c r="D17" s="82"/>
      <c r="E17" s="82"/>
      <c r="F17" s="82"/>
      <c r="G17" s="82"/>
      <c r="H17" s="82"/>
      <c r="I17" s="82"/>
    </row>
    <row r="18" spans="1:9" ht="15.75">
      <c r="A18" s="82" t="s">
        <v>514</v>
      </c>
      <c r="B18" s="82"/>
      <c r="C18" s="82"/>
      <c r="D18" s="82"/>
      <c r="E18" s="82"/>
      <c r="F18" s="82"/>
      <c r="G18" s="82"/>
      <c r="H18" s="82"/>
      <c r="I18" s="82"/>
    </row>
    <row r="19" spans="1:9" ht="15.75">
      <c r="A19" s="96"/>
      <c r="B19" s="82"/>
      <c r="C19" s="82"/>
      <c r="D19" s="82"/>
      <c r="E19" s="82"/>
      <c r="F19" s="82"/>
      <c r="G19" s="82"/>
      <c r="H19" s="82"/>
      <c r="I19" s="82"/>
    </row>
    <row r="20" spans="1:9" ht="15.75">
      <c r="A20" s="82"/>
      <c r="B20" s="82"/>
      <c r="C20" s="82"/>
      <c r="D20" s="82"/>
      <c r="E20" s="82"/>
      <c r="F20" s="82"/>
      <c r="G20" s="82"/>
      <c r="H20" s="82"/>
      <c r="I20" s="82"/>
    </row>
  </sheetData>
  <mergeCells count="9">
    <mergeCell ref="A1:I1"/>
    <mergeCell ref="H4:I4"/>
    <mergeCell ref="A4:A5"/>
    <mergeCell ref="D4:E4"/>
    <mergeCell ref="F4:G4"/>
    <mergeCell ref="B4:C4"/>
    <mergeCell ref="H3:I3"/>
    <mergeCell ref="A3:G3"/>
    <mergeCell ref="A2:I2"/>
  </mergeCells>
  <printOptions/>
  <pageMargins left="0.6299212598425197" right="0" top="0.5905511811023623" bottom="0.7874015748031497" header="0" footer="0"/>
  <pageSetup horizontalDpi="600" verticalDpi="600" orientation="portrait" paperSize="9" scale="95" r:id="rId1"/>
  <headerFooter alignWithMargins="0">
    <oddFooter>&amp;R
</oddFooter>
  </headerFooter>
</worksheet>
</file>

<file path=xl/worksheets/sheet37.xml><?xml version="1.0" encoding="utf-8"?>
<worksheet xmlns="http://schemas.openxmlformats.org/spreadsheetml/2006/main" xmlns:r="http://schemas.openxmlformats.org/officeDocument/2006/relationships">
  <dimension ref="A1:I20"/>
  <sheetViews>
    <sheetView workbookViewId="0" topLeftCell="A1">
      <selection activeCell="B15" sqref="B15"/>
    </sheetView>
  </sheetViews>
  <sheetFormatPr defaultColWidth="9.00390625" defaultRowHeight="16.5"/>
  <cols>
    <col min="1" max="1" width="9.625" style="83" customWidth="1"/>
    <col min="2" max="9" width="9.25390625" style="83" customWidth="1"/>
    <col min="10" max="16384" width="9.00390625" style="83" customWidth="1"/>
  </cols>
  <sheetData>
    <row r="1" spans="1:9" s="78" customFormat="1" ht="33" customHeight="1">
      <c r="A1" s="657" t="s">
        <v>177</v>
      </c>
      <c r="B1" s="657"/>
      <c r="C1" s="657"/>
      <c r="D1" s="657"/>
      <c r="E1" s="657"/>
      <c r="F1" s="657"/>
      <c r="G1" s="657"/>
      <c r="H1" s="657"/>
      <c r="I1" s="657"/>
    </row>
    <row r="2" spans="1:9" s="78" customFormat="1" ht="24.75" customHeight="1">
      <c r="A2" s="655" t="s">
        <v>178</v>
      </c>
      <c r="B2" s="655"/>
      <c r="C2" s="655"/>
      <c r="D2" s="655"/>
      <c r="E2" s="655"/>
      <c r="F2" s="655"/>
      <c r="G2" s="655"/>
      <c r="H2" s="655"/>
      <c r="I2" s="655"/>
    </row>
    <row r="3" spans="1:9" s="5" customFormat="1" ht="33" customHeight="1">
      <c r="A3" s="656" t="s">
        <v>95</v>
      </c>
      <c r="B3" s="656"/>
      <c r="C3" s="656"/>
      <c r="D3" s="656"/>
      <c r="E3" s="656"/>
      <c r="F3" s="656"/>
      <c r="G3" s="656"/>
      <c r="H3" s="654" t="s">
        <v>627</v>
      </c>
      <c r="I3" s="654"/>
    </row>
    <row r="4" spans="1:9" s="1" customFormat="1" ht="33" customHeight="1">
      <c r="A4" s="627" t="s">
        <v>314</v>
      </c>
      <c r="B4" s="610" t="s">
        <v>490</v>
      </c>
      <c r="C4" s="596"/>
      <c r="D4" s="610" t="s">
        <v>491</v>
      </c>
      <c r="E4" s="596"/>
      <c r="F4" s="610" t="s">
        <v>492</v>
      </c>
      <c r="G4" s="596"/>
      <c r="H4" s="610" t="s">
        <v>493</v>
      </c>
      <c r="I4" s="596"/>
    </row>
    <row r="5" spans="1:9" s="1" customFormat="1" ht="33" customHeight="1">
      <c r="A5" s="627"/>
      <c r="B5" s="6" t="s">
        <v>511</v>
      </c>
      <c r="C5" s="8" t="s">
        <v>495</v>
      </c>
      <c r="D5" s="6" t="s">
        <v>511</v>
      </c>
      <c r="E5" s="8" t="s">
        <v>495</v>
      </c>
      <c r="F5" s="6" t="s">
        <v>511</v>
      </c>
      <c r="G5" s="8" t="s">
        <v>495</v>
      </c>
      <c r="H5" s="6" t="s">
        <v>511</v>
      </c>
      <c r="I5" s="9" t="s">
        <v>495</v>
      </c>
    </row>
    <row r="6" spans="1:9" s="15" customFormat="1" ht="61.5" customHeight="1">
      <c r="A6" s="28" t="s">
        <v>322</v>
      </c>
      <c r="B6" s="13">
        <v>0</v>
      </c>
      <c r="C6" s="13">
        <v>0</v>
      </c>
      <c r="D6" s="13">
        <v>1</v>
      </c>
      <c r="E6" s="93">
        <v>52</v>
      </c>
      <c r="F6" s="13">
        <v>1</v>
      </c>
      <c r="G6" s="94">
        <v>80</v>
      </c>
      <c r="H6" s="13">
        <v>0</v>
      </c>
      <c r="I6" s="13">
        <v>0</v>
      </c>
    </row>
    <row r="7" spans="1:9" s="2" customFormat="1" ht="61.5" customHeight="1">
      <c r="A7" s="28" t="s">
        <v>323</v>
      </c>
      <c r="B7" s="11">
        <v>0</v>
      </c>
      <c r="C7" s="11">
        <v>0</v>
      </c>
      <c r="D7" s="11">
        <v>0</v>
      </c>
      <c r="E7" s="11">
        <v>0</v>
      </c>
      <c r="F7" s="11">
        <v>0</v>
      </c>
      <c r="G7" s="11">
        <v>0</v>
      </c>
      <c r="H7" s="11">
        <v>0</v>
      </c>
      <c r="I7" s="13">
        <v>0</v>
      </c>
    </row>
    <row r="8" spans="1:9" s="2" customFormat="1" ht="61.5" customHeight="1">
      <c r="A8" s="28" t="s">
        <v>324</v>
      </c>
      <c r="B8" s="11">
        <v>0</v>
      </c>
      <c r="C8" s="11">
        <v>0</v>
      </c>
      <c r="D8" s="11">
        <v>0</v>
      </c>
      <c r="E8" s="11">
        <v>0</v>
      </c>
      <c r="F8" s="11">
        <v>1</v>
      </c>
      <c r="G8" s="94">
        <v>75</v>
      </c>
      <c r="H8" s="11">
        <v>0</v>
      </c>
      <c r="I8" s="11">
        <v>0</v>
      </c>
    </row>
    <row r="9" spans="1:9" s="1" customFormat="1" ht="61.5" customHeight="1">
      <c r="A9" s="28" t="s">
        <v>325</v>
      </c>
      <c r="B9" s="11">
        <v>0</v>
      </c>
      <c r="C9" s="11">
        <v>0</v>
      </c>
      <c r="D9" s="11">
        <v>1</v>
      </c>
      <c r="E9" s="94">
        <v>72</v>
      </c>
      <c r="F9" s="11">
        <v>1</v>
      </c>
      <c r="G9" s="94">
        <v>83</v>
      </c>
      <c r="H9" s="11">
        <v>1</v>
      </c>
      <c r="I9" s="94">
        <v>70</v>
      </c>
    </row>
    <row r="10" spans="1:9" s="1" customFormat="1" ht="61.5" customHeight="1">
      <c r="A10" s="28" t="s">
        <v>583</v>
      </c>
      <c r="B10" s="11">
        <v>0</v>
      </c>
      <c r="C10" s="11">
        <v>0</v>
      </c>
      <c r="D10" s="11">
        <v>1</v>
      </c>
      <c r="E10" s="94">
        <v>78</v>
      </c>
      <c r="F10" s="11">
        <v>1</v>
      </c>
      <c r="G10" s="94">
        <v>81</v>
      </c>
      <c r="H10" s="11">
        <v>0</v>
      </c>
      <c r="I10" s="94">
        <v>0</v>
      </c>
    </row>
    <row r="11" spans="1:9" s="1" customFormat="1" ht="61.5" customHeight="1">
      <c r="A11" s="28" t="s">
        <v>349</v>
      </c>
      <c r="B11" s="11">
        <v>0</v>
      </c>
      <c r="C11" s="11">
        <v>0</v>
      </c>
      <c r="D11" s="11">
        <v>4</v>
      </c>
      <c r="E11" s="94">
        <v>76</v>
      </c>
      <c r="F11" s="11">
        <v>0</v>
      </c>
      <c r="G11" s="94">
        <v>0</v>
      </c>
      <c r="H11" s="11">
        <v>4</v>
      </c>
      <c r="I11" s="94">
        <v>70</v>
      </c>
    </row>
    <row r="12" spans="1:9" s="1" customFormat="1" ht="61.5" customHeight="1">
      <c r="A12" s="28" t="s">
        <v>276</v>
      </c>
      <c r="B12" s="73">
        <v>0</v>
      </c>
      <c r="C12" s="11">
        <v>0</v>
      </c>
      <c r="D12" s="11">
        <v>2</v>
      </c>
      <c r="E12" s="94">
        <v>78.5</v>
      </c>
      <c r="F12" s="11">
        <v>1</v>
      </c>
      <c r="G12" s="94">
        <v>85</v>
      </c>
      <c r="H12" s="11">
        <v>1</v>
      </c>
      <c r="I12" s="94">
        <v>67</v>
      </c>
    </row>
    <row r="13" spans="1:9" s="1" customFormat="1" ht="61.5" customHeight="1">
      <c r="A13" s="28" t="s">
        <v>207</v>
      </c>
      <c r="B13" s="11">
        <v>0</v>
      </c>
      <c r="C13" s="11">
        <v>0</v>
      </c>
      <c r="D13" s="11">
        <v>1</v>
      </c>
      <c r="E13" s="94">
        <v>85</v>
      </c>
      <c r="F13" s="11">
        <v>2</v>
      </c>
      <c r="G13" s="94">
        <v>69</v>
      </c>
      <c r="H13" s="11">
        <v>0</v>
      </c>
      <c r="I13" s="94">
        <v>0</v>
      </c>
    </row>
    <row r="14" spans="1:9" s="1" customFormat="1" ht="61.5" customHeight="1">
      <c r="A14" s="28" t="s">
        <v>817</v>
      </c>
      <c r="B14" s="11">
        <v>0</v>
      </c>
      <c r="C14" s="11">
        <v>0</v>
      </c>
      <c r="D14" s="11">
        <v>1</v>
      </c>
      <c r="E14" s="94">
        <v>62</v>
      </c>
      <c r="F14" s="11">
        <v>4</v>
      </c>
      <c r="G14" s="94">
        <v>73.75</v>
      </c>
      <c r="H14" s="11">
        <v>1</v>
      </c>
      <c r="I14" s="94">
        <v>70</v>
      </c>
    </row>
    <row r="15" spans="1:9" s="1" customFormat="1" ht="61.5" customHeight="1">
      <c r="A15" s="24" t="s">
        <v>868</v>
      </c>
      <c r="B15" s="17">
        <v>0</v>
      </c>
      <c r="C15" s="17">
        <v>0</v>
      </c>
      <c r="D15" s="17">
        <v>4</v>
      </c>
      <c r="E15" s="95">
        <v>72.75</v>
      </c>
      <c r="F15" s="17">
        <v>2</v>
      </c>
      <c r="G15" s="95">
        <v>79</v>
      </c>
      <c r="H15" s="17">
        <v>3</v>
      </c>
      <c r="I15" s="95">
        <v>73.67</v>
      </c>
    </row>
    <row r="16" spans="1:9" ht="15.75">
      <c r="A16" s="82" t="s">
        <v>512</v>
      </c>
      <c r="B16" s="82"/>
      <c r="C16" s="82"/>
      <c r="D16" s="82"/>
      <c r="E16" s="82"/>
      <c r="F16" s="82"/>
      <c r="G16" s="82"/>
      <c r="H16" s="82"/>
      <c r="I16" s="82"/>
    </row>
    <row r="17" spans="1:9" ht="15.75">
      <c r="A17" s="82" t="s">
        <v>513</v>
      </c>
      <c r="B17" s="82"/>
      <c r="C17" s="82"/>
      <c r="D17" s="82"/>
      <c r="E17" s="82"/>
      <c r="F17" s="82"/>
      <c r="G17" s="82"/>
      <c r="H17" s="82"/>
      <c r="I17" s="82"/>
    </row>
    <row r="18" spans="1:9" ht="15.75">
      <c r="A18" s="82" t="s">
        <v>515</v>
      </c>
      <c r="B18" s="82"/>
      <c r="C18" s="82"/>
      <c r="D18" s="82"/>
      <c r="E18" s="82"/>
      <c r="F18" s="82"/>
      <c r="G18" s="82"/>
      <c r="H18" s="82"/>
      <c r="I18" s="82"/>
    </row>
    <row r="19" spans="1:9" ht="15.75">
      <c r="A19" s="96"/>
      <c r="B19" s="82"/>
      <c r="C19" s="82"/>
      <c r="D19" s="82"/>
      <c r="E19" s="82"/>
      <c r="F19" s="82"/>
      <c r="G19" s="82"/>
      <c r="H19" s="82"/>
      <c r="I19" s="82"/>
    </row>
    <row r="20" spans="1:9" ht="15.75">
      <c r="A20" s="82"/>
      <c r="B20" s="82"/>
      <c r="C20" s="82"/>
      <c r="D20" s="82"/>
      <c r="E20" s="82"/>
      <c r="F20" s="82"/>
      <c r="G20" s="82"/>
      <c r="H20" s="82"/>
      <c r="I20" s="82"/>
    </row>
  </sheetData>
  <mergeCells count="9">
    <mergeCell ref="A1:I1"/>
    <mergeCell ref="H4:I4"/>
    <mergeCell ref="A4:A5"/>
    <mergeCell ref="D4:E4"/>
    <mergeCell ref="F4:G4"/>
    <mergeCell ref="B4:C4"/>
    <mergeCell ref="H3:I3"/>
    <mergeCell ref="A3:G3"/>
    <mergeCell ref="A2:I2"/>
  </mergeCells>
  <printOptions/>
  <pageMargins left="0.6299212598425197" right="0" top="0.5905511811023623" bottom="0.7874015748031497" header="0" footer="0"/>
  <pageSetup horizontalDpi="600" verticalDpi="600" orientation="portrait" paperSize="9" scale="95" r:id="rId1"/>
  <headerFooter alignWithMargins="0">
    <oddFooter>&amp;R
</oddFooter>
  </headerFooter>
</worksheet>
</file>

<file path=xl/worksheets/sheet38.xml><?xml version="1.0" encoding="utf-8"?>
<worksheet xmlns="http://schemas.openxmlformats.org/spreadsheetml/2006/main" xmlns:r="http://schemas.openxmlformats.org/officeDocument/2006/relationships">
  <dimension ref="A1:I20"/>
  <sheetViews>
    <sheetView workbookViewId="0" topLeftCell="A1">
      <selection activeCell="B15" sqref="B15"/>
    </sheetView>
  </sheetViews>
  <sheetFormatPr defaultColWidth="9.00390625" defaultRowHeight="16.5"/>
  <cols>
    <col min="1" max="1" width="9.625" style="83" customWidth="1"/>
    <col min="2" max="9" width="9.25390625" style="83" customWidth="1"/>
    <col min="10" max="16384" width="9.00390625" style="83" customWidth="1"/>
  </cols>
  <sheetData>
    <row r="1" spans="1:9" s="78" customFormat="1" ht="33" customHeight="1">
      <c r="A1" s="657" t="s">
        <v>179</v>
      </c>
      <c r="B1" s="657"/>
      <c r="C1" s="657"/>
      <c r="D1" s="657"/>
      <c r="E1" s="657"/>
      <c r="F1" s="657"/>
      <c r="G1" s="657"/>
      <c r="H1" s="657"/>
      <c r="I1" s="657"/>
    </row>
    <row r="2" spans="1:9" s="78" customFormat="1" ht="24.75" customHeight="1">
      <c r="A2" s="655" t="s">
        <v>180</v>
      </c>
      <c r="B2" s="655"/>
      <c r="C2" s="655"/>
      <c r="D2" s="655"/>
      <c r="E2" s="655"/>
      <c r="F2" s="655"/>
      <c r="G2" s="655"/>
      <c r="H2" s="655"/>
      <c r="I2" s="655"/>
    </row>
    <row r="3" spans="1:9" s="5" customFormat="1" ht="33" customHeight="1">
      <c r="A3" s="656" t="s">
        <v>95</v>
      </c>
      <c r="B3" s="656"/>
      <c r="C3" s="656"/>
      <c r="D3" s="656"/>
      <c r="E3" s="656"/>
      <c r="F3" s="656"/>
      <c r="G3" s="656"/>
      <c r="H3" s="654" t="s">
        <v>627</v>
      </c>
      <c r="I3" s="654"/>
    </row>
    <row r="4" spans="1:9" s="1" customFormat="1" ht="33" customHeight="1">
      <c r="A4" s="627" t="s">
        <v>314</v>
      </c>
      <c r="B4" s="610" t="s">
        <v>490</v>
      </c>
      <c r="C4" s="596"/>
      <c r="D4" s="610" t="s">
        <v>491</v>
      </c>
      <c r="E4" s="596"/>
      <c r="F4" s="610" t="s">
        <v>492</v>
      </c>
      <c r="G4" s="596"/>
      <c r="H4" s="610" t="s">
        <v>493</v>
      </c>
      <c r="I4" s="596"/>
    </row>
    <row r="5" spans="1:9" s="1" customFormat="1" ht="33" customHeight="1">
      <c r="A5" s="627"/>
      <c r="B5" s="6" t="s">
        <v>511</v>
      </c>
      <c r="C5" s="8" t="s">
        <v>495</v>
      </c>
      <c r="D5" s="6" t="s">
        <v>511</v>
      </c>
      <c r="E5" s="8" t="s">
        <v>495</v>
      </c>
      <c r="F5" s="6" t="s">
        <v>511</v>
      </c>
      <c r="G5" s="8" t="s">
        <v>495</v>
      </c>
      <c r="H5" s="6" t="s">
        <v>511</v>
      </c>
      <c r="I5" s="9" t="s">
        <v>495</v>
      </c>
    </row>
    <row r="6" spans="1:9" s="15" customFormat="1" ht="61.5" customHeight="1">
      <c r="A6" s="28" t="s">
        <v>322</v>
      </c>
      <c r="B6" s="13">
        <v>0</v>
      </c>
      <c r="C6" s="13">
        <v>0</v>
      </c>
      <c r="D6" s="13">
        <v>0</v>
      </c>
      <c r="E6" s="13">
        <v>0</v>
      </c>
      <c r="F6" s="13">
        <v>0</v>
      </c>
      <c r="G6" s="13">
        <v>0</v>
      </c>
      <c r="H6" s="13">
        <v>4</v>
      </c>
      <c r="I6" s="93">
        <v>13.75</v>
      </c>
    </row>
    <row r="7" spans="1:9" s="2" customFormat="1" ht="61.5" customHeight="1">
      <c r="A7" s="28" t="s">
        <v>323</v>
      </c>
      <c r="B7" s="11">
        <v>0</v>
      </c>
      <c r="C7" s="11">
        <v>0</v>
      </c>
      <c r="D7" s="11">
        <v>1</v>
      </c>
      <c r="E7" s="94">
        <v>3</v>
      </c>
      <c r="F7" s="11">
        <v>0</v>
      </c>
      <c r="G7" s="13">
        <v>0</v>
      </c>
      <c r="H7" s="11">
        <v>3</v>
      </c>
      <c r="I7" s="94">
        <v>11</v>
      </c>
    </row>
    <row r="8" spans="1:9" s="2" customFormat="1" ht="61.5" customHeight="1">
      <c r="A8" s="28" t="s">
        <v>324</v>
      </c>
      <c r="B8" s="11">
        <v>0</v>
      </c>
      <c r="C8" s="11">
        <v>0</v>
      </c>
      <c r="D8" s="11">
        <v>1</v>
      </c>
      <c r="E8" s="94">
        <v>8</v>
      </c>
      <c r="F8" s="11">
        <v>0</v>
      </c>
      <c r="G8" s="11">
        <v>0</v>
      </c>
      <c r="H8" s="11">
        <v>2</v>
      </c>
      <c r="I8" s="94">
        <v>11.5</v>
      </c>
    </row>
    <row r="9" spans="1:9" s="1" customFormat="1" ht="61.5" customHeight="1">
      <c r="A9" s="28" t="s">
        <v>325</v>
      </c>
      <c r="B9" s="11">
        <v>0</v>
      </c>
      <c r="C9" s="11">
        <v>0</v>
      </c>
      <c r="D9" s="11">
        <v>0</v>
      </c>
      <c r="E9" s="94">
        <v>0</v>
      </c>
      <c r="F9" s="11">
        <v>0</v>
      </c>
      <c r="G9" s="11">
        <v>0</v>
      </c>
      <c r="H9" s="11">
        <v>0</v>
      </c>
      <c r="I9" s="94">
        <v>0</v>
      </c>
    </row>
    <row r="10" spans="1:9" s="1" customFormat="1" ht="61.5" customHeight="1">
      <c r="A10" s="28" t="s">
        <v>583</v>
      </c>
      <c r="B10" s="11">
        <v>0</v>
      </c>
      <c r="C10" s="11">
        <v>0</v>
      </c>
      <c r="D10" s="11">
        <v>0</v>
      </c>
      <c r="E10" s="94">
        <v>0</v>
      </c>
      <c r="F10" s="11">
        <v>1</v>
      </c>
      <c r="G10" s="94">
        <v>14</v>
      </c>
      <c r="H10" s="11">
        <v>0</v>
      </c>
      <c r="I10" s="94">
        <v>0</v>
      </c>
    </row>
    <row r="11" spans="1:9" s="1" customFormat="1" ht="61.5" customHeight="1">
      <c r="A11" s="28" t="s">
        <v>349</v>
      </c>
      <c r="B11" s="11">
        <v>0</v>
      </c>
      <c r="C11" s="11">
        <v>0</v>
      </c>
      <c r="D11" s="11">
        <v>1</v>
      </c>
      <c r="E11" s="94">
        <v>2</v>
      </c>
      <c r="F11" s="11">
        <v>2</v>
      </c>
      <c r="G11" s="94">
        <v>6</v>
      </c>
      <c r="H11" s="11">
        <v>1</v>
      </c>
      <c r="I11" s="94">
        <v>9</v>
      </c>
    </row>
    <row r="12" spans="1:9" s="1" customFormat="1" ht="61.5" customHeight="1">
      <c r="A12" s="28" t="s">
        <v>276</v>
      </c>
      <c r="B12" s="73">
        <v>0</v>
      </c>
      <c r="C12" s="11">
        <v>0</v>
      </c>
      <c r="D12" s="11">
        <v>2</v>
      </c>
      <c r="E12" s="94">
        <v>8.5</v>
      </c>
      <c r="F12" s="11">
        <v>3</v>
      </c>
      <c r="G12" s="94">
        <v>11.33</v>
      </c>
      <c r="H12" s="11">
        <v>3</v>
      </c>
      <c r="I12" s="94">
        <v>12.67</v>
      </c>
    </row>
    <row r="13" spans="1:9" s="1" customFormat="1" ht="61.5" customHeight="1">
      <c r="A13" s="28" t="s">
        <v>207</v>
      </c>
      <c r="B13" s="11">
        <v>0</v>
      </c>
      <c r="C13" s="11">
        <v>0</v>
      </c>
      <c r="D13" s="11">
        <v>0</v>
      </c>
      <c r="E13" s="94">
        <v>0</v>
      </c>
      <c r="F13" s="11">
        <v>1</v>
      </c>
      <c r="G13" s="94">
        <v>11</v>
      </c>
      <c r="H13" s="11">
        <v>1</v>
      </c>
      <c r="I13" s="94">
        <v>11</v>
      </c>
    </row>
    <row r="14" spans="1:9" s="1" customFormat="1" ht="61.5" customHeight="1">
      <c r="A14" s="28" t="s">
        <v>817</v>
      </c>
      <c r="B14" s="11">
        <v>0</v>
      </c>
      <c r="C14" s="11">
        <v>0</v>
      </c>
      <c r="D14" s="11">
        <v>0</v>
      </c>
      <c r="E14" s="94">
        <v>0</v>
      </c>
      <c r="F14" s="11">
        <v>0</v>
      </c>
      <c r="G14" s="94">
        <v>0</v>
      </c>
      <c r="H14" s="11">
        <v>5</v>
      </c>
      <c r="I14" s="94">
        <v>11.8</v>
      </c>
    </row>
    <row r="15" spans="1:9" s="1" customFormat="1" ht="61.5" customHeight="1">
      <c r="A15" s="24" t="s">
        <v>868</v>
      </c>
      <c r="B15" s="17">
        <v>0</v>
      </c>
      <c r="C15" s="17">
        <v>0</v>
      </c>
      <c r="D15" s="17">
        <v>0</v>
      </c>
      <c r="E15" s="95">
        <v>0</v>
      </c>
      <c r="F15" s="17">
        <v>0</v>
      </c>
      <c r="G15" s="95">
        <v>0</v>
      </c>
      <c r="H15" s="17">
        <v>1</v>
      </c>
      <c r="I15" s="95">
        <v>17</v>
      </c>
    </row>
    <row r="16" spans="1:9" ht="15.75">
      <c r="A16" s="82" t="s">
        <v>512</v>
      </c>
      <c r="B16" s="82"/>
      <c r="C16" s="82"/>
      <c r="D16" s="82"/>
      <c r="E16" s="82"/>
      <c r="F16" s="82"/>
      <c r="G16" s="82"/>
      <c r="H16" s="82"/>
      <c r="I16" s="82"/>
    </row>
    <row r="17" spans="1:9" ht="15.75">
      <c r="A17" s="82" t="s">
        <v>513</v>
      </c>
      <c r="B17" s="82"/>
      <c r="C17" s="82"/>
      <c r="D17" s="82"/>
      <c r="E17" s="82"/>
      <c r="F17" s="82"/>
      <c r="G17" s="82"/>
      <c r="H17" s="82"/>
      <c r="I17" s="82"/>
    </row>
    <row r="18" spans="1:9" ht="15.75">
      <c r="A18" s="82" t="s">
        <v>516</v>
      </c>
      <c r="B18" s="82"/>
      <c r="C18" s="82"/>
      <c r="D18" s="82"/>
      <c r="E18" s="82"/>
      <c r="F18" s="82"/>
      <c r="G18" s="82"/>
      <c r="H18" s="82"/>
      <c r="I18" s="82"/>
    </row>
    <row r="19" spans="1:9" ht="15.75">
      <c r="A19" s="96"/>
      <c r="B19" s="82"/>
      <c r="C19" s="82"/>
      <c r="D19" s="82"/>
      <c r="E19" s="82"/>
      <c r="F19" s="82"/>
      <c r="G19" s="82"/>
      <c r="H19" s="82"/>
      <c r="I19" s="82"/>
    </row>
    <row r="20" spans="1:9" ht="15.75">
      <c r="A20" s="82"/>
      <c r="B20" s="82"/>
      <c r="C20" s="82"/>
      <c r="D20" s="82"/>
      <c r="E20" s="82"/>
      <c r="F20" s="82"/>
      <c r="G20" s="82"/>
      <c r="H20" s="82"/>
      <c r="I20" s="82"/>
    </row>
  </sheetData>
  <mergeCells count="9">
    <mergeCell ref="A1:I1"/>
    <mergeCell ref="H4:I4"/>
    <mergeCell ref="A4:A5"/>
    <mergeCell ref="D4:E4"/>
    <mergeCell ref="F4:G4"/>
    <mergeCell ref="B4:C4"/>
    <mergeCell ref="H3:I3"/>
    <mergeCell ref="A3:G3"/>
    <mergeCell ref="A2:I2"/>
  </mergeCells>
  <printOptions/>
  <pageMargins left="0.6299212598425197" right="0" top="0.5905511811023623" bottom="0.7874015748031497" header="0" footer="0"/>
  <pageSetup horizontalDpi="600" verticalDpi="600" orientation="portrait" paperSize="9" scale="95" r:id="rId1"/>
  <headerFooter alignWithMargins="0">
    <oddFooter>&amp;R
</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V114"/>
  <sheetViews>
    <sheetView workbookViewId="0" topLeftCell="A1">
      <pane ySplit="4" topLeftCell="BM5" activePane="bottomLeft" state="frozen"/>
      <selection pane="topLeft" activeCell="A1" sqref="A1"/>
      <selection pane="bottomLeft" activeCell="C6" sqref="C6"/>
    </sheetView>
  </sheetViews>
  <sheetFormatPr defaultColWidth="9.00390625" defaultRowHeight="74.25" customHeight="1"/>
  <cols>
    <col min="1" max="1" width="8.875" style="19" customWidth="1"/>
    <col min="2" max="2" width="10.25390625" style="1" customWidth="1"/>
    <col min="3" max="3" width="9.25390625" style="1" bestFit="1" customWidth="1"/>
    <col min="4" max="4" width="11.00390625" style="1" customWidth="1"/>
    <col min="5" max="5" width="11.25390625" style="1" customWidth="1"/>
    <col min="6" max="6" width="10.875" style="1" customWidth="1"/>
    <col min="7" max="7" width="10.00390625" style="1" customWidth="1"/>
    <col min="8" max="8" width="9.125" style="1" customWidth="1"/>
    <col min="9" max="9" width="10.375" style="1" bestFit="1" customWidth="1"/>
    <col min="10" max="10" width="10.125" style="1" customWidth="1"/>
    <col min="11" max="11" width="9.625" style="1" customWidth="1"/>
    <col min="12" max="15" width="6.625" style="1" customWidth="1"/>
    <col min="16" max="16" width="7.375" style="1" customWidth="1"/>
    <col min="17" max="17" width="12.75390625" style="1" customWidth="1"/>
    <col min="18" max="18" width="7.25390625" style="1" customWidth="1"/>
    <col min="19" max="19" width="9.75390625" style="1" customWidth="1"/>
    <col min="20" max="20" width="10.00390625" style="1" customWidth="1"/>
    <col min="21" max="21" width="10.125" style="1" customWidth="1"/>
    <col min="22" max="16384" width="8.25390625" style="1" customWidth="1"/>
  </cols>
  <sheetData>
    <row r="1" spans="1:21" s="5" customFormat="1" ht="33" customHeight="1">
      <c r="A1" s="630" t="s">
        <v>197</v>
      </c>
      <c r="B1" s="630"/>
      <c r="C1" s="630"/>
      <c r="D1" s="630"/>
      <c r="E1" s="630"/>
      <c r="F1" s="630"/>
      <c r="G1" s="630"/>
      <c r="H1" s="630"/>
      <c r="I1" s="630"/>
      <c r="J1" s="630"/>
      <c r="K1" s="631" t="s">
        <v>657</v>
      </c>
      <c r="L1" s="631"/>
      <c r="M1" s="631"/>
      <c r="N1" s="631"/>
      <c r="O1" s="631"/>
      <c r="P1" s="631"/>
      <c r="Q1" s="631"/>
      <c r="R1" s="631"/>
      <c r="S1" s="631"/>
      <c r="T1" s="631"/>
      <c r="U1" s="631"/>
    </row>
    <row r="2" spans="1:21" s="5" customFormat="1" ht="33" customHeight="1">
      <c r="A2" s="632" t="s">
        <v>96</v>
      </c>
      <c r="B2" s="632"/>
      <c r="C2" s="632"/>
      <c r="D2" s="632"/>
      <c r="E2" s="632"/>
      <c r="F2" s="632"/>
      <c r="G2" s="632"/>
      <c r="H2" s="632"/>
      <c r="I2" s="632"/>
      <c r="J2" s="632"/>
      <c r="K2" s="633" t="s">
        <v>97</v>
      </c>
      <c r="L2" s="633"/>
      <c r="M2" s="633"/>
      <c r="N2" s="633"/>
      <c r="O2" s="633"/>
      <c r="P2" s="633"/>
      <c r="Q2" s="633"/>
      <c r="R2" s="633"/>
      <c r="S2" s="633"/>
      <c r="T2" s="654" t="s">
        <v>644</v>
      </c>
      <c r="U2" s="654"/>
    </row>
    <row r="3" spans="1:21" ht="39.75" customHeight="1">
      <c r="A3" s="636" t="s">
        <v>658</v>
      </c>
      <c r="B3" s="592" t="s">
        <v>269</v>
      </c>
      <c r="C3" s="663"/>
      <c r="D3" s="663"/>
      <c r="E3" s="663"/>
      <c r="F3" s="664"/>
      <c r="G3" s="592" t="s">
        <v>659</v>
      </c>
      <c r="H3" s="663"/>
      <c r="I3" s="663"/>
      <c r="J3" s="663"/>
      <c r="K3" s="664"/>
      <c r="L3" s="592" t="s">
        <v>660</v>
      </c>
      <c r="M3" s="663"/>
      <c r="N3" s="663"/>
      <c r="O3" s="663"/>
      <c r="P3" s="664"/>
      <c r="Q3" s="592" t="s">
        <v>661</v>
      </c>
      <c r="R3" s="663"/>
      <c r="S3" s="663"/>
      <c r="T3" s="663"/>
      <c r="U3" s="663"/>
    </row>
    <row r="4" spans="1:21" ht="39.75" customHeight="1">
      <c r="A4" s="636"/>
      <c r="B4" s="22" t="s">
        <v>662</v>
      </c>
      <c r="C4" s="23" t="s">
        <v>663</v>
      </c>
      <c r="D4" s="23" t="s">
        <v>664</v>
      </c>
      <c r="E4" s="23" t="s">
        <v>665</v>
      </c>
      <c r="F4" s="23" t="s">
        <v>666</v>
      </c>
      <c r="G4" s="22" t="s">
        <v>662</v>
      </c>
      <c r="H4" s="23" t="s">
        <v>667</v>
      </c>
      <c r="I4" s="23" t="s">
        <v>268</v>
      </c>
      <c r="J4" s="26" t="s">
        <v>668</v>
      </c>
      <c r="K4" s="100" t="s">
        <v>669</v>
      </c>
      <c r="L4" s="22" t="s">
        <v>662</v>
      </c>
      <c r="M4" s="23" t="s">
        <v>667</v>
      </c>
      <c r="N4" s="23" t="s">
        <v>664</v>
      </c>
      <c r="O4" s="23" t="s">
        <v>670</v>
      </c>
      <c r="P4" s="23" t="s">
        <v>666</v>
      </c>
      <c r="Q4" s="22" t="s">
        <v>662</v>
      </c>
      <c r="R4" s="23" t="s">
        <v>671</v>
      </c>
      <c r="S4" s="23" t="s">
        <v>672</v>
      </c>
      <c r="T4" s="23" t="s">
        <v>673</v>
      </c>
      <c r="U4" s="26" t="s">
        <v>666</v>
      </c>
    </row>
    <row r="5" spans="1:21" ht="51" customHeight="1">
      <c r="A5" s="21" t="s">
        <v>198</v>
      </c>
      <c r="B5" s="101">
        <f aca="true" t="shared" si="0" ref="B5:K5">SUM(B6:B16)</f>
        <v>625907319</v>
      </c>
      <c r="C5" s="101">
        <f t="shared" si="0"/>
        <v>582167</v>
      </c>
      <c r="D5" s="101">
        <f t="shared" si="0"/>
        <v>300850273</v>
      </c>
      <c r="E5" s="101">
        <f t="shared" si="0"/>
        <v>232038101</v>
      </c>
      <c r="F5" s="101">
        <f t="shared" si="0"/>
        <v>92436778</v>
      </c>
      <c r="G5" s="101">
        <f t="shared" si="0"/>
        <v>230219637</v>
      </c>
      <c r="H5" s="101">
        <f t="shared" si="0"/>
        <v>555991</v>
      </c>
      <c r="I5" s="101">
        <f t="shared" si="0"/>
        <v>76503679</v>
      </c>
      <c r="J5" s="101">
        <f t="shared" si="0"/>
        <v>92525410</v>
      </c>
      <c r="K5" s="101">
        <f t="shared" si="0"/>
        <v>60634557</v>
      </c>
      <c r="L5" s="102">
        <f>ROUND(G5/B5*100,2)</f>
        <v>36.78</v>
      </c>
      <c r="M5" s="102">
        <f>ROUND(H5/C5*100,2)</f>
        <v>95.5</v>
      </c>
      <c r="N5" s="102">
        <f>ROUND(I5/D5*100,2)</f>
        <v>25.43</v>
      </c>
      <c r="O5" s="102">
        <f>ROUND(J5/E5*100,2)</f>
        <v>39.88</v>
      </c>
      <c r="P5" s="102">
        <f>ROUND(K5/F5*100,2)</f>
        <v>65.6</v>
      </c>
      <c r="Q5" s="103">
        <f>SUM(Q6:Q16)</f>
        <v>395687682</v>
      </c>
      <c r="R5" s="103">
        <f>SUM(R6:R16)</f>
        <v>26176</v>
      </c>
      <c r="S5" s="103">
        <f>SUM(S6:S16)</f>
        <v>224346594</v>
      </c>
      <c r="T5" s="103">
        <f>SUM(T6:T16)</f>
        <v>139512691</v>
      </c>
      <c r="U5" s="103">
        <f>SUM(U6:U16)</f>
        <v>31802221</v>
      </c>
    </row>
    <row r="6" spans="1:21" ht="51" customHeight="1">
      <c r="A6" s="29" t="s">
        <v>871</v>
      </c>
      <c r="B6" s="103">
        <f>C6+D6+E6+F6</f>
        <v>151865636</v>
      </c>
      <c r="C6" s="103">
        <f>0+239631</f>
        <v>239631</v>
      </c>
      <c r="D6" s="103">
        <f>38328816+14664748+23881955</f>
        <v>76875519</v>
      </c>
      <c r="E6" s="103">
        <f>25657243+11753278+17494854</f>
        <v>54905375</v>
      </c>
      <c r="F6" s="103">
        <f>7236425+5015769+7592917</f>
        <v>19845111</v>
      </c>
      <c r="G6" s="103">
        <f aca="true" t="shared" si="1" ref="G6:G15">SUM(H6:K6)</f>
        <v>17592529</v>
      </c>
      <c r="H6" s="103">
        <f>0+0+60141</f>
        <v>60141</v>
      </c>
      <c r="I6" s="103">
        <f>1531340+1233290+2410221</f>
        <v>5174851</v>
      </c>
      <c r="J6" s="103">
        <f>892529+1152536+3025826</f>
        <v>5070891</v>
      </c>
      <c r="K6" s="103">
        <f>1403452+1903587+3979607</f>
        <v>7286646</v>
      </c>
      <c r="L6" s="102">
        <f>ROUND(G6/B6*100,2)</f>
        <v>11.58</v>
      </c>
      <c r="M6" s="104">
        <f>ROUND(H6/C6*100,2)</f>
        <v>25.1</v>
      </c>
      <c r="N6" s="102">
        <f aca="true" t="shared" si="2" ref="N6:N15">ROUND(I6/D6*100,2)</f>
        <v>6.73</v>
      </c>
      <c r="O6" s="102">
        <f aca="true" t="shared" si="3" ref="O6:O15">ROUND(J6/E6*100,2)</f>
        <v>9.24</v>
      </c>
      <c r="P6" s="102">
        <f aca="true" t="shared" si="4" ref="P6:P15">ROUND(K6/F6*100,2)</f>
        <v>36.72</v>
      </c>
      <c r="Q6" s="103">
        <f aca="true" t="shared" si="5" ref="Q6:Q13">SUM(R6:U6)</f>
        <v>134273107</v>
      </c>
      <c r="R6" s="103">
        <f aca="true" t="shared" si="6" ref="R6:S13">C6-H6</f>
        <v>179490</v>
      </c>
      <c r="S6" s="103">
        <f t="shared" si="6"/>
        <v>71700668</v>
      </c>
      <c r="T6" s="103">
        <f aca="true" t="shared" si="7" ref="T6:T13">E6-J6</f>
        <v>49834484</v>
      </c>
      <c r="U6" s="103">
        <f aca="true" t="shared" si="8" ref="U6:U13">F6-K6</f>
        <v>12558465</v>
      </c>
    </row>
    <row r="7" spans="1:22" s="15" customFormat="1" ht="51" customHeight="1">
      <c r="A7" s="28" t="s">
        <v>675</v>
      </c>
      <c r="B7" s="363">
        <f aca="true" t="shared" si="9" ref="B7:B15">C7+D7+E7+F7</f>
        <v>34128603</v>
      </c>
      <c r="C7" s="363">
        <v>42287</v>
      </c>
      <c r="D7" s="363">
        <v>15919176</v>
      </c>
      <c r="E7" s="363">
        <v>12819702</v>
      </c>
      <c r="F7" s="363">
        <v>5347438</v>
      </c>
      <c r="G7" s="363">
        <f t="shared" si="1"/>
        <v>9429091</v>
      </c>
      <c r="H7" s="363">
        <f>28967-1</f>
        <v>28966</v>
      </c>
      <c r="I7" s="363">
        <v>3184530</v>
      </c>
      <c r="J7" s="363">
        <v>3372900</v>
      </c>
      <c r="K7" s="363">
        <v>2842695</v>
      </c>
      <c r="L7" s="102">
        <f aca="true" t="shared" si="10" ref="L7:L16">ROUND(G7/B7*100,2)</f>
        <v>27.63</v>
      </c>
      <c r="M7" s="102">
        <f>ROUND(H7/C7*100,2)</f>
        <v>68.5</v>
      </c>
      <c r="N7" s="102">
        <f t="shared" si="2"/>
        <v>20</v>
      </c>
      <c r="O7" s="102">
        <f t="shared" si="3"/>
        <v>26.31</v>
      </c>
      <c r="P7" s="102">
        <f t="shared" si="4"/>
        <v>53.16</v>
      </c>
      <c r="Q7" s="363">
        <f t="shared" si="5"/>
        <v>24699512</v>
      </c>
      <c r="R7" s="363">
        <f t="shared" si="6"/>
        <v>13321</v>
      </c>
      <c r="S7" s="363">
        <f aca="true" t="shared" si="11" ref="S7:S13">D7-I7</f>
        <v>12734646</v>
      </c>
      <c r="T7" s="363">
        <f t="shared" si="7"/>
        <v>9446802</v>
      </c>
      <c r="U7" s="363">
        <f t="shared" si="8"/>
        <v>2504743</v>
      </c>
      <c r="V7" s="363"/>
    </row>
    <row r="8" spans="1:22" s="2" customFormat="1" ht="51" customHeight="1">
      <c r="A8" s="28" t="s">
        <v>676</v>
      </c>
      <c r="B8" s="363">
        <f t="shared" si="9"/>
        <v>37959822</v>
      </c>
      <c r="C8" s="363">
        <v>70654</v>
      </c>
      <c r="D8" s="363">
        <v>17658525</v>
      </c>
      <c r="E8" s="363">
        <v>14058710</v>
      </c>
      <c r="F8" s="363">
        <v>6171933</v>
      </c>
      <c r="G8" s="363">
        <f t="shared" si="1"/>
        <v>10159348</v>
      </c>
      <c r="H8" s="363">
        <f>38277+1</f>
        <v>38278</v>
      </c>
      <c r="I8" s="363">
        <v>2712423</v>
      </c>
      <c r="J8" s="363">
        <v>4271598</v>
      </c>
      <c r="K8" s="363">
        <v>3137049</v>
      </c>
      <c r="L8" s="102">
        <f t="shared" si="10"/>
        <v>26.76</v>
      </c>
      <c r="M8" s="102">
        <f>ROUND(H8/C8*100,2)</f>
        <v>54.18</v>
      </c>
      <c r="N8" s="102">
        <f t="shared" si="2"/>
        <v>15.36</v>
      </c>
      <c r="O8" s="102">
        <f t="shared" si="3"/>
        <v>30.38</v>
      </c>
      <c r="P8" s="102">
        <f t="shared" si="4"/>
        <v>50.83</v>
      </c>
      <c r="Q8" s="363">
        <f t="shared" si="5"/>
        <v>27800474</v>
      </c>
      <c r="R8" s="363">
        <f t="shared" si="6"/>
        <v>32376</v>
      </c>
      <c r="S8" s="363">
        <f t="shared" si="11"/>
        <v>14946102</v>
      </c>
      <c r="T8" s="363">
        <f t="shared" si="7"/>
        <v>9787112</v>
      </c>
      <c r="U8" s="363">
        <f t="shared" si="8"/>
        <v>3034884</v>
      </c>
      <c r="V8" s="363"/>
    </row>
    <row r="9" spans="1:22" s="2" customFormat="1" ht="51" customHeight="1">
      <c r="A9" s="28" t="s">
        <v>677</v>
      </c>
      <c r="B9" s="363">
        <f t="shared" si="9"/>
        <v>38647555</v>
      </c>
      <c r="C9" s="363">
        <v>72465</v>
      </c>
      <c r="D9" s="363">
        <v>18017940</v>
      </c>
      <c r="E9" s="363">
        <v>14297419</v>
      </c>
      <c r="F9" s="363">
        <v>6259731</v>
      </c>
      <c r="G9" s="363">
        <f t="shared" si="1"/>
        <v>12378551</v>
      </c>
      <c r="H9" s="363">
        <v>38023</v>
      </c>
      <c r="I9" s="363">
        <v>3449599</v>
      </c>
      <c r="J9" s="363">
        <v>5192512</v>
      </c>
      <c r="K9" s="363">
        <v>3698417</v>
      </c>
      <c r="L9" s="102">
        <f t="shared" si="10"/>
        <v>32.03</v>
      </c>
      <c r="M9" s="102">
        <f>ROUND(H9/C9*100,2)</f>
        <v>52.47</v>
      </c>
      <c r="N9" s="102">
        <f t="shared" si="2"/>
        <v>19.15</v>
      </c>
      <c r="O9" s="102">
        <f t="shared" si="3"/>
        <v>36.32</v>
      </c>
      <c r="P9" s="102">
        <f t="shared" si="4"/>
        <v>59.08</v>
      </c>
      <c r="Q9" s="363">
        <f t="shared" si="5"/>
        <v>26269004</v>
      </c>
      <c r="R9" s="363">
        <f t="shared" si="6"/>
        <v>34442</v>
      </c>
      <c r="S9" s="363">
        <f t="shared" si="11"/>
        <v>14568341</v>
      </c>
      <c r="T9" s="363">
        <f t="shared" si="7"/>
        <v>9104907</v>
      </c>
      <c r="U9" s="363">
        <f t="shared" si="8"/>
        <v>2561314</v>
      </c>
      <c r="V9" s="363"/>
    </row>
    <row r="10" spans="1:22" ht="51" customHeight="1">
      <c r="A10" s="28" t="s">
        <v>678</v>
      </c>
      <c r="B10" s="363">
        <f t="shared" si="9"/>
        <v>42375675</v>
      </c>
      <c r="C10" s="363">
        <v>-2920</v>
      </c>
      <c r="D10" s="363">
        <v>19700498</v>
      </c>
      <c r="E10" s="363">
        <v>15859535</v>
      </c>
      <c r="F10" s="363">
        <v>6818562</v>
      </c>
      <c r="G10" s="363">
        <f t="shared" si="1"/>
        <v>17566518</v>
      </c>
      <c r="H10" s="363">
        <v>61316</v>
      </c>
      <c r="I10" s="363">
        <v>4588673</v>
      </c>
      <c r="J10" s="363">
        <v>7660838</v>
      </c>
      <c r="K10" s="363">
        <v>5255691</v>
      </c>
      <c r="L10" s="102">
        <f t="shared" si="10"/>
        <v>41.45</v>
      </c>
      <c r="M10" s="363" t="s">
        <v>679</v>
      </c>
      <c r="N10" s="102">
        <f t="shared" si="2"/>
        <v>23.29</v>
      </c>
      <c r="O10" s="102">
        <f t="shared" si="3"/>
        <v>48.3</v>
      </c>
      <c r="P10" s="102">
        <f t="shared" si="4"/>
        <v>77.08</v>
      </c>
      <c r="Q10" s="363">
        <f t="shared" si="5"/>
        <v>24809157</v>
      </c>
      <c r="R10" s="363">
        <f t="shared" si="6"/>
        <v>-64236</v>
      </c>
      <c r="S10" s="363">
        <f t="shared" si="11"/>
        <v>15111825</v>
      </c>
      <c r="T10" s="363">
        <f t="shared" si="7"/>
        <v>8198697</v>
      </c>
      <c r="U10" s="363">
        <f t="shared" si="8"/>
        <v>1562871</v>
      </c>
      <c r="V10" s="363"/>
    </row>
    <row r="11" spans="1:22" ht="51" customHeight="1">
      <c r="A11" s="28" t="s">
        <v>583</v>
      </c>
      <c r="B11" s="363">
        <f t="shared" si="9"/>
        <v>47831121</v>
      </c>
      <c r="C11" s="363">
        <v>-5201</v>
      </c>
      <c r="D11" s="363">
        <v>22676929</v>
      </c>
      <c r="E11" s="363">
        <v>17944829</v>
      </c>
      <c r="F11" s="363">
        <v>7214564</v>
      </c>
      <c r="G11" s="363">
        <f t="shared" si="1"/>
        <v>19582317</v>
      </c>
      <c r="H11" s="363">
        <v>72931</v>
      </c>
      <c r="I11" s="363">
        <v>5916554</v>
      </c>
      <c r="J11" s="363">
        <v>8490623</v>
      </c>
      <c r="K11" s="363">
        <v>5102209</v>
      </c>
      <c r="L11" s="102">
        <f t="shared" si="10"/>
        <v>40.94</v>
      </c>
      <c r="M11" s="363" t="s">
        <v>679</v>
      </c>
      <c r="N11" s="102">
        <f t="shared" si="2"/>
        <v>26.09</v>
      </c>
      <c r="O11" s="102">
        <f t="shared" si="3"/>
        <v>47.32</v>
      </c>
      <c r="P11" s="102">
        <f t="shared" si="4"/>
        <v>70.72</v>
      </c>
      <c r="Q11" s="363">
        <f t="shared" si="5"/>
        <v>28248804</v>
      </c>
      <c r="R11" s="363">
        <f t="shared" si="6"/>
        <v>-78132</v>
      </c>
      <c r="S11" s="363">
        <f t="shared" si="11"/>
        <v>16760375</v>
      </c>
      <c r="T11" s="363">
        <f t="shared" si="7"/>
        <v>9454206</v>
      </c>
      <c r="U11" s="363">
        <f t="shared" si="8"/>
        <v>2112355</v>
      </c>
      <c r="V11" s="363"/>
    </row>
    <row r="12" spans="1:22" s="2" customFormat="1" ht="51" customHeight="1">
      <c r="A12" s="28" t="s">
        <v>680</v>
      </c>
      <c r="B12" s="363">
        <f>C12+D12+E12+F12</f>
        <v>53007400</v>
      </c>
      <c r="C12" s="363">
        <v>-5751</v>
      </c>
      <c r="D12" s="363">
        <v>25171199</v>
      </c>
      <c r="E12" s="363">
        <v>19970169</v>
      </c>
      <c r="F12" s="363">
        <v>7871783</v>
      </c>
      <c r="G12" s="363">
        <f>SUM(H12:K12)</f>
        <v>23420407</v>
      </c>
      <c r="H12" s="363">
        <v>52682</v>
      </c>
      <c r="I12" s="363">
        <v>7395122</v>
      </c>
      <c r="J12" s="363">
        <v>9596790</v>
      </c>
      <c r="K12" s="363">
        <v>6375813</v>
      </c>
      <c r="L12" s="102">
        <f t="shared" si="10"/>
        <v>44.18</v>
      </c>
      <c r="M12" s="363" t="s">
        <v>679</v>
      </c>
      <c r="N12" s="102">
        <f t="shared" si="2"/>
        <v>29.38</v>
      </c>
      <c r="O12" s="102">
        <f t="shared" si="3"/>
        <v>48.06</v>
      </c>
      <c r="P12" s="102">
        <f t="shared" si="4"/>
        <v>81</v>
      </c>
      <c r="Q12" s="363">
        <f>SUM(R12:U12)</f>
        <v>29586993</v>
      </c>
      <c r="R12" s="363">
        <f>C12-H12</f>
        <v>-58433</v>
      </c>
      <c r="S12" s="363">
        <f>D12-I12</f>
        <v>17776077</v>
      </c>
      <c r="T12" s="363">
        <f>E12-J12</f>
        <v>10373379</v>
      </c>
      <c r="U12" s="363">
        <f>F12-K12</f>
        <v>1495970</v>
      </c>
      <c r="V12" s="363"/>
    </row>
    <row r="13" spans="1:22" s="2" customFormat="1" ht="51" customHeight="1">
      <c r="A13" s="28" t="s">
        <v>275</v>
      </c>
      <c r="B13" s="363">
        <f t="shared" si="9"/>
        <v>53392129</v>
      </c>
      <c r="C13" s="363">
        <v>51593</v>
      </c>
      <c r="D13" s="363">
        <v>25557733</v>
      </c>
      <c r="E13" s="363">
        <v>20194465</v>
      </c>
      <c r="F13" s="363">
        <v>7588338</v>
      </c>
      <c r="G13" s="363">
        <f t="shared" si="1"/>
        <v>25548453</v>
      </c>
      <c r="H13" s="363">
        <v>55542</v>
      </c>
      <c r="I13" s="363">
        <v>8717057</v>
      </c>
      <c r="J13" s="363">
        <v>10534010</v>
      </c>
      <c r="K13" s="363">
        <v>6241844</v>
      </c>
      <c r="L13" s="102">
        <f t="shared" si="10"/>
        <v>47.85</v>
      </c>
      <c r="M13" s="363" t="s">
        <v>679</v>
      </c>
      <c r="N13" s="102">
        <f t="shared" si="2"/>
        <v>34.11</v>
      </c>
      <c r="O13" s="102">
        <f t="shared" si="3"/>
        <v>52.16</v>
      </c>
      <c r="P13" s="102">
        <f t="shared" si="4"/>
        <v>82.26</v>
      </c>
      <c r="Q13" s="363">
        <f t="shared" si="5"/>
        <v>27843676</v>
      </c>
      <c r="R13" s="363">
        <f t="shared" si="6"/>
        <v>-3949</v>
      </c>
      <c r="S13" s="363">
        <f t="shared" si="11"/>
        <v>16840676</v>
      </c>
      <c r="T13" s="363">
        <f t="shared" si="7"/>
        <v>9660455</v>
      </c>
      <c r="U13" s="363">
        <f t="shared" si="8"/>
        <v>1346494</v>
      </c>
      <c r="V13" s="363"/>
    </row>
    <row r="14" spans="1:22" s="2" customFormat="1" ht="51" customHeight="1">
      <c r="A14" s="28" t="s">
        <v>765</v>
      </c>
      <c r="B14" s="363">
        <f>C14+D14+E14+F14</f>
        <v>54472275</v>
      </c>
      <c r="C14" s="363">
        <v>59134</v>
      </c>
      <c r="D14" s="363">
        <v>25754994</v>
      </c>
      <c r="E14" s="363">
        <v>20664367</v>
      </c>
      <c r="F14" s="363">
        <v>7993780</v>
      </c>
      <c r="G14" s="363">
        <f>SUM(H14:K14)</f>
        <v>28329014</v>
      </c>
      <c r="H14" s="363">
        <v>58267</v>
      </c>
      <c r="I14" s="363">
        <v>10097046</v>
      </c>
      <c r="J14" s="363">
        <v>11577533</v>
      </c>
      <c r="K14" s="363">
        <v>6596168</v>
      </c>
      <c r="L14" s="102">
        <f t="shared" si="10"/>
        <v>52.01</v>
      </c>
      <c r="M14" s="363" t="s">
        <v>679</v>
      </c>
      <c r="N14" s="102">
        <f t="shared" si="2"/>
        <v>39.2</v>
      </c>
      <c r="O14" s="102">
        <f t="shared" si="3"/>
        <v>56.03</v>
      </c>
      <c r="P14" s="102">
        <f t="shared" si="4"/>
        <v>82.52</v>
      </c>
      <c r="Q14" s="363">
        <f>SUM(R14:U14)</f>
        <v>26143261</v>
      </c>
      <c r="R14" s="363">
        <f aca="true" t="shared" si="12" ref="R14:U15">C14-H14</f>
        <v>867</v>
      </c>
      <c r="S14" s="363">
        <f t="shared" si="12"/>
        <v>15657948</v>
      </c>
      <c r="T14" s="363">
        <f t="shared" si="12"/>
        <v>9086834</v>
      </c>
      <c r="U14" s="363">
        <f t="shared" si="12"/>
        <v>1397612</v>
      </c>
      <c r="V14" s="363"/>
    </row>
    <row r="15" spans="1:22" s="2" customFormat="1" ht="51" customHeight="1">
      <c r="A15" s="28" t="s">
        <v>815</v>
      </c>
      <c r="B15" s="442">
        <f t="shared" si="9"/>
        <v>55422063</v>
      </c>
      <c r="C15" s="363">
        <v>12217</v>
      </c>
      <c r="D15" s="363">
        <v>26398583</v>
      </c>
      <c r="E15" s="363">
        <v>20589674</v>
      </c>
      <c r="F15" s="363">
        <v>8421589</v>
      </c>
      <c r="G15" s="363">
        <f t="shared" si="1"/>
        <v>30669240</v>
      </c>
      <c r="H15" s="363">
        <v>45177</v>
      </c>
      <c r="I15" s="363">
        <v>11555525</v>
      </c>
      <c r="J15" s="363">
        <v>12703381</v>
      </c>
      <c r="K15" s="363">
        <v>6365157</v>
      </c>
      <c r="L15" s="441">
        <f t="shared" si="10"/>
        <v>55.34</v>
      </c>
      <c r="M15" s="363" t="s">
        <v>679</v>
      </c>
      <c r="N15" s="441">
        <f t="shared" si="2"/>
        <v>43.77</v>
      </c>
      <c r="O15" s="441">
        <f t="shared" si="3"/>
        <v>61.7</v>
      </c>
      <c r="P15" s="441">
        <f t="shared" si="4"/>
        <v>75.58</v>
      </c>
      <c r="Q15" s="363">
        <f>SUM(R15:U15)</f>
        <v>24752823</v>
      </c>
      <c r="R15" s="363">
        <f t="shared" si="12"/>
        <v>-32960</v>
      </c>
      <c r="S15" s="363">
        <f t="shared" si="12"/>
        <v>14843058</v>
      </c>
      <c r="T15" s="363">
        <f t="shared" si="12"/>
        <v>7886293</v>
      </c>
      <c r="U15" s="363">
        <f t="shared" si="12"/>
        <v>2056432</v>
      </c>
      <c r="V15" s="363"/>
    </row>
    <row r="16" spans="1:22" s="2" customFormat="1" ht="51" customHeight="1">
      <c r="A16" s="24" t="s">
        <v>870</v>
      </c>
      <c r="B16" s="438">
        <f>C16+D16+E16+F16</f>
        <v>56805040</v>
      </c>
      <c r="C16" s="438">
        <v>48058</v>
      </c>
      <c r="D16" s="438">
        <v>27119177</v>
      </c>
      <c r="E16" s="438">
        <v>20733856</v>
      </c>
      <c r="F16" s="438">
        <v>8903949</v>
      </c>
      <c r="G16" s="438">
        <f>SUM(H16:K16)</f>
        <v>35544169</v>
      </c>
      <c r="H16" s="438">
        <v>44668</v>
      </c>
      <c r="I16" s="438">
        <v>13712299</v>
      </c>
      <c r="J16" s="438">
        <v>14054334</v>
      </c>
      <c r="K16" s="438">
        <v>7732868</v>
      </c>
      <c r="L16" s="439">
        <f t="shared" si="10"/>
        <v>62.57</v>
      </c>
      <c r="M16" s="438" t="s">
        <v>679</v>
      </c>
      <c r="N16" s="439">
        <f>ROUND(I16/D16*100,2)</f>
        <v>50.56</v>
      </c>
      <c r="O16" s="439">
        <f>ROUND(J16/E16*100,2)</f>
        <v>67.78</v>
      </c>
      <c r="P16" s="439">
        <f>ROUND(K16/F16*100,2)</f>
        <v>86.85</v>
      </c>
      <c r="Q16" s="438">
        <f>SUM(R16:U16)</f>
        <v>21260871</v>
      </c>
      <c r="R16" s="438">
        <f>C16-H16</f>
        <v>3390</v>
      </c>
      <c r="S16" s="438">
        <f>D16-I16</f>
        <v>13406878</v>
      </c>
      <c r="T16" s="438">
        <f>E16-J16</f>
        <v>6679522</v>
      </c>
      <c r="U16" s="438">
        <f>F16-K16</f>
        <v>1171081</v>
      </c>
      <c r="V16" s="363"/>
    </row>
    <row r="17" spans="1:22" s="83" customFormat="1" ht="24" customHeight="1">
      <c r="A17" s="315" t="s">
        <v>804</v>
      </c>
      <c r="B17" s="363"/>
      <c r="C17" s="363"/>
      <c r="D17" s="363"/>
      <c r="E17" s="363"/>
      <c r="F17" s="363"/>
      <c r="G17" s="363"/>
      <c r="H17" s="363"/>
      <c r="I17" s="363"/>
      <c r="J17" s="363"/>
      <c r="K17" s="363"/>
      <c r="L17" s="363"/>
      <c r="M17" s="363"/>
      <c r="N17" s="363"/>
      <c r="O17" s="363"/>
      <c r="P17" s="363"/>
      <c r="Q17" s="363"/>
      <c r="R17" s="363"/>
      <c r="S17" s="363"/>
      <c r="T17" s="363"/>
      <c r="U17" s="363"/>
      <c r="V17" s="363"/>
    </row>
    <row r="18" spans="1:22" ht="18.75" customHeight="1">
      <c r="A18" s="105" t="s">
        <v>803</v>
      </c>
      <c r="B18" s="363"/>
      <c r="C18" s="363"/>
      <c r="D18" s="363"/>
      <c r="E18" s="363"/>
      <c r="F18" s="363"/>
      <c r="G18" s="363"/>
      <c r="H18" s="363"/>
      <c r="I18" s="363"/>
      <c r="J18" s="363"/>
      <c r="K18" s="363"/>
      <c r="L18" s="363"/>
      <c r="M18" s="363"/>
      <c r="N18" s="363"/>
      <c r="O18" s="363"/>
      <c r="P18" s="363"/>
      <c r="Q18" s="363"/>
      <c r="R18" s="363"/>
      <c r="S18" s="363"/>
      <c r="T18" s="363"/>
      <c r="U18" s="363"/>
      <c r="V18" s="363"/>
    </row>
    <row r="19" spans="2:22" ht="33" customHeight="1">
      <c r="B19" s="363"/>
      <c r="C19" s="363"/>
      <c r="D19" s="363"/>
      <c r="E19" s="363"/>
      <c r="F19" s="363"/>
      <c r="G19" s="363"/>
      <c r="H19" s="363"/>
      <c r="I19" s="363"/>
      <c r="J19" s="363"/>
      <c r="K19" s="363"/>
      <c r="L19" s="363"/>
      <c r="M19" s="363"/>
      <c r="N19" s="363"/>
      <c r="O19" s="363"/>
      <c r="P19" s="363"/>
      <c r="Q19" s="363"/>
      <c r="R19" s="363"/>
      <c r="S19" s="363"/>
      <c r="T19" s="363"/>
      <c r="U19" s="363"/>
      <c r="V19" s="363"/>
    </row>
    <row r="20" spans="2:22" ht="33" customHeight="1">
      <c r="B20" s="363"/>
      <c r="C20" s="363"/>
      <c r="D20" s="363"/>
      <c r="E20" s="363"/>
      <c r="F20" s="363"/>
      <c r="G20" s="363"/>
      <c r="H20" s="363"/>
      <c r="I20" s="363"/>
      <c r="J20" s="363"/>
      <c r="K20" s="363"/>
      <c r="L20" s="363"/>
      <c r="M20" s="363"/>
      <c r="N20" s="363"/>
      <c r="O20" s="363"/>
      <c r="P20" s="363"/>
      <c r="Q20" s="363"/>
      <c r="R20" s="363"/>
      <c r="S20" s="363"/>
      <c r="T20" s="363"/>
      <c r="U20" s="363"/>
      <c r="V20" s="363"/>
    </row>
    <row r="21" spans="2:22" ht="33" customHeight="1">
      <c r="B21" s="363"/>
      <c r="C21" s="363"/>
      <c r="D21" s="363"/>
      <c r="E21" s="363"/>
      <c r="F21" s="363"/>
      <c r="G21" s="363"/>
      <c r="H21" s="363"/>
      <c r="I21" s="363"/>
      <c r="J21" s="363"/>
      <c r="K21" s="363"/>
      <c r="L21" s="363"/>
      <c r="M21" s="363"/>
      <c r="N21" s="363"/>
      <c r="O21" s="363"/>
      <c r="P21" s="363"/>
      <c r="Q21" s="363"/>
      <c r="R21" s="363"/>
      <c r="S21" s="363"/>
      <c r="T21" s="363"/>
      <c r="U21" s="363"/>
      <c r="V21" s="363"/>
    </row>
    <row r="22" spans="2:22" ht="33" customHeight="1">
      <c r="B22" s="363"/>
      <c r="C22" s="363"/>
      <c r="D22" s="363"/>
      <c r="E22" s="363"/>
      <c r="F22" s="363"/>
      <c r="G22" s="363"/>
      <c r="H22" s="363"/>
      <c r="I22" s="363"/>
      <c r="J22" s="363"/>
      <c r="K22" s="363"/>
      <c r="L22" s="363"/>
      <c r="M22" s="363"/>
      <c r="N22" s="363"/>
      <c r="O22" s="363"/>
      <c r="P22" s="363"/>
      <c r="Q22" s="363"/>
      <c r="R22" s="363"/>
      <c r="S22" s="363"/>
      <c r="T22" s="363"/>
      <c r="U22" s="363"/>
      <c r="V22" s="363"/>
    </row>
    <row r="23" spans="2:22" ht="33" customHeight="1">
      <c r="B23" s="363"/>
      <c r="C23" s="363"/>
      <c r="D23" s="363"/>
      <c r="E23" s="363"/>
      <c r="F23" s="363"/>
      <c r="G23" s="363"/>
      <c r="H23" s="363"/>
      <c r="I23" s="363"/>
      <c r="J23" s="363"/>
      <c r="K23" s="363"/>
      <c r="L23" s="363"/>
      <c r="M23" s="363"/>
      <c r="N23" s="363"/>
      <c r="O23" s="363"/>
      <c r="P23" s="363"/>
      <c r="Q23" s="363"/>
      <c r="R23" s="363"/>
      <c r="S23" s="363"/>
      <c r="T23" s="363"/>
      <c r="U23" s="363"/>
      <c r="V23" s="363"/>
    </row>
    <row r="24" spans="2:22" ht="33" customHeight="1">
      <c r="B24" s="363"/>
      <c r="C24" s="363"/>
      <c r="D24" s="363"/>
      <c r="E24" s="363"/>
      <c r="F24" s="363"/>
      <c r="G24" s="363"/>
      <c r="H24" s="363"/>
      <c r="I24" s="363"/>
      <c r="J24" s="363"/>
      <c r="K24" s="363"/>
      <c r="L24" s="363"/>
      <c r="M24" s="363"/>
      <c r="N24" s="363"/>
      <c r="O24" s="363"/>
      <c r="P24" s="363"/>
      <c r="Q24" s="363"/>
      <c r="R24" s="363"/>
      <c r="S24" s="363"/>
      <c r="T24" s="363"/>
      <c r="U24" s="363"/>
      <c r="V24" s="363"/>
    </row>
    <row r="25" spans="2:22" ht="33" customHeight="1">
      <c r="B25" s="363"/>
      <c r="C25" s="363"/>
      <c r="D25" s="363"/>
      <c r="E25" s="363"/>
      <c r="F25" s="363"/>
      <c r="G25" s="363"/>
      <c r="H25" s="363"/>
      <c r="I25" s="363"/>
      <c r="J25" s="363"/>
      <c r="K25" s="363"/>
      <c r="L25" s="363"/>
      <c r="M25" s="363"/>
      <c r="N25" s="363"/>
      <c r="O25" s="363"/>
      <c r="P25" s="363"/>
      <c r="Q25" s="363"/>
      <c r="R25" s="363"/>
      <c r="S25" s="363"/>
      <c r="T25" s="363"/>
      <c r="U25" s="363"/>
      <c r="V25" s="363"/>
    </row>
    <row r="26" spans="2:22" ht="33" customHeight="1">
      <c r="B26" s="363"/>
      <c r="C26" s="363"/>
      <c r="D26" s="363"/>
      <c r="E26" s="363"/>
      <c r="F26" s="363"/>
      <c r="G26" s="363"/>
      <c r="H26" s="363"/>
      <c r="I26" s="363"/>
      <c r="J26" s="363"/>
      <c r="K26" s="363"/>
      <c r="L26" s="363"/>
      <c r="M26" s="363"/>
      <c r="N26" s="363"/>
      <c r="O26" s="363"/>
      <c r="P26" s="363"/>
      <c r="Q26" s="363"/>
      <c r="R26" s="363"/>
      <c r="S26" s="363"/>
      <c r="T26" s="363"/>
      <c r="U26" s="363"/>
      <c r="V26" s="363"/>
    </row>
    <row r="27" spans="2:22" ht="33" customHeight="1">
      <c r="B27" s="363"/>
      <c r="C27" s="363"/>
      <c r="D27" s="363"/>
      <c r="E27" s="363"/>
      <c r="F27" s="363"/>
      <c r="G27" s="363"/>
      <c r="H27" s="363"/>
      <c r="I27" s="363"/>
      <c r="J27" s="363"/>
      <c r="K27" s="363"/>
      <c r="L27" s="363"/>
      <c r="M27" s="363"/>
      <c r="N27" s="363"/>
      <c r="O27" s="363"/>
      <c r="P27" s="363"/>
      <c r="Q27" s="363"/>
      <c r="R27" s="363"/>
      <c r="S27" s="363"/>
      <c r="T27" s="363"/>
      <c r="U27" s="363"/>
      <c r="V27" s="363"/>
    </row>
    <row r="28" spans="2:22" ht="33" customHeight="1">
      <c r="B28" s="363"/>
      <c r="C28" s="363"/>
      <c r="D28" s="363"/>
      <c r="E28" s="363"/>
      <c r="F28" s="363"/>
      <c r="G28" s="363"/>
      <c r="H28" s="363"/>
      <c r="I28" s="363"/>
      <c r="J28" s="363"/>
      <c r="K28" s="363"/>
      <c r="L28" s="363"/>
      <c r="M28" s="363"/>
      <c r="N28" s="363"/>
      <c r="O28" s="363"/>
      <c r="P28" s="363"/>
      <c r="Q28" s="363"/>
      <c r="R28" s="363"/>
      <c r="S28" s="363"/>
      <c r="T28" s="363"/>
      <c r="U28" s="363"/>
      <c r="V28" s="363"/>
    </row>
    <row r="29" spans="2:22" ht="33" customHeight="1">
      <c r="B29" s="363"/>
      <c r="C29" s="363"/>
      <c r="D29" s="363"/>
      <c r="E29" s="363"/>
      <c r="F29" s="363"/>
      <c r="G29" s="363"/>
      <c r="H29" s="363"/>
      <c r="I29" s="363"/>
      <c r="J29" s="363"/>
      <c r="K29" s="363"/>
      <c r="L29" s="363"/>
      <c r="M29" s="363"/>
      <c r="N29" s="363"/>
      <c r="O29" s="363"/>
      <c r="P29" s="363"/>
      <c r="Q29" s="363"/>
      <c r="R29" s="363"/>
      <c r="S29" s="363"/>
      <c r="T29" s="363"/>
      <c r="U29" s="363"/>
      <c r="V29" s="363"/>
    </row>
    <row r="30" spans="2:22" ht="33" customHeight="1">
      <c r="B30" s="363"/>
      <c r="C30" s="363"/>
      <c r="D30" s="363"/>
      <c r="E30" s="363"/>
      <c r="F30" s="363"/>
      <c r="G30" s="363"/>
      <c r="H30" s="363"/>
      <c r="I30" s="363"/>
      <c r="J30" s="363"/>
      <c r="K30" s="363"/>
      <c r="L30" s="363"/>
      <c r="M30" s="363"/>
      <c r="N30" s="363"/>
      <c r="O30" s="363"/>
      <c r="P30" s="363"/>
      <c r="Q30" s="363"/>
      <c r="R30" s="363"/>
      <c r="S30" s="363"/>
      <c r="T30" s="363"/>
      <c r="U30" s="363"/>
      <c r="V30" s="363"/>
    </row>
    <row r="31" spans="2:22" ht="33" customHeight="1">
      <c r="B31" s="363"/>
      <c r="C31" s="363"/>
      <c r="D31" s="363"/>
      <c r="E31" s="363"/>
      <c r="F31" s="363"/>
      <c r="G31" s="363"/>
      <c r="H31" s="363"/>
      <c r="I31" s="363"/>
      <c r="J31" s="363"/>
      <c r="K31" s="363"/>
      <c r="L31" s="363"/>
      <c r="M31" s="363"/>
      <c r="N31" s="363"/>
      <c r="O31" s="363"/>
      <c r="P31" s="363"/>
      <c r="Q31" s="363"/>
      <c r="R31" s="363"/>
      <c r="S31" s="363"/>
      <c r="T31" s="363"/>
      <c r="U31" s="363"/>
      <c r="V31" s="363"/>
    </row>
    <row r="32" spans="2:22" ht="33" customHeight="1">
      <c r="B32" s="363"/>
      <c r="C32" s="363"/>
      <c r="D32" s="363"/>
      <c r="E32" s="363"/>
      <c r="F32" s="363"/>
      <c r="G32" s="363"/>
      <c r="H32" s="363"/>
      <c r="I32" s="363"/>
      <c r="J32" s="363"/>
      <c r="K32" s="363"/>
      <c r="L32" s="363"/>
      <c r="M32" s="363"/>
      <c r="N32" s="363"/>
      <c r="O32" s="363"/>
      <c r="P32" s="363"/>
      <c r="Q32" s="363"/>
      <c r="R32" s="363"/>
      <c r="S32" s="363"/>
      <c r="T32" s="363"/>
      <c r="U32" s="363"/>
      <c r="V32" s="363"/>
    </row>
    <row r="33" spans="2:22" ht="33" customHeight="1">
      <c r="B33" s="363"/>
      <c r="C33" s="363"/>
      <c r="D33" s="363"/>
      <c r="E33" s="363"/>
      <c r="F33" s="363"/>
      <c r="G33" s="363"/>
      <c r="H33" s="363"/>
      <c r="I33" s="363"/>
      <c r="J33" s="363"/>
      <c r="K33" s="363"/>
      <c r="L33" s="363"/>
      <c r="M33" s="363"/>
      <c r="N33" s="363"/>
      <c r="O33" s="363"/>
      <c r="P33" s="363"/>
      <c r="Q33" s="363"/>
      <c r="R33" s="363"/>
      <c r="S33" s="363"/>
      <c r="T33" s="363"/>
      <c r="U33" s="363"/>
      <c r="V33" s="363"/>
    </row>
    <row r="34" spans="2:22" ht="33" customHeight="1">
      <c r="B34" s="363"/>
      <c r="C34" s="363"/>
      <c r="D34" s="363"/>
      <c r="E34" s="363"/>
      <c r="F34" s="363"/>
      <c r="G34" s="363"/>
      <c r="H34" s="363"/>
      <c r="I34" s="363"/>
      <c r="J34" s="363"/>
      <c r="K34" s="363"/>
      <c r="L34" s="363"/>
      <c r="M34" s="363"/>
      <c r="N34" s="363"/>
      <c r="O34" s="363"/>
      <c r="P34" s="363"/>
      <c r="Q34" s="363"/>
      <c r="R34" s="363"/>
      <c r="S34" s="363"/>
      <c r="T34" s="363"/>
      <c r="U34" s="363"/>
      <c r="V34" s="363"/>
    </row>
    <row r="35" spans="2:22" ht="33" customHeight="1">
      <c r="B35" s="363"/>
      <c r="C35" s="363"/>
      <c r="D35" s="363"/>
      <c r="E35" s="363"/>
      <c r="F35" s="363"/>
      <c r="G35" s="363"/>
      <c r="H35" s="363"/>
      <c r="I35" s="363"/>
      <c r="J35" s="363"/>
      <c r="K35" s="363"/>
      <c r="L35" s="363"/>
      <c r="M35" s="363"/>
      <c r="N35" s="363"/>
      <c r="O35" s="363"/>
      <c r="P35" s="363"/>
      <c r="Q35" s="363"/>
      <c r="R35" s="363"/>
      <c r="S35" s="363"/>
      <c r="T35" s="363"/>
      <c r="U35" s="363"/>
      <c r="V35" s="363"/>
    </row>
    <row r="36" spans="2:22" ht="33" customHeight="1">
      <c r="B36" s="363"/>
      <c r="C36" s="363"/>
      <c r="D36" s="363"/>
      <c r="E36" s="363"/>
      <c r="F36" s="363"/>
      <c r="G36" s="363"/>
      <c r="H36" s="363"/>
      <c r="I36" s="363"/>
      <c r="J36" s="363"/>
      <c r="K36" s="363"/>
      <c r="L36" s="363"/>
      <c r="M36" s="363"/>
      <c r="N36" s="363"/>
      <c r="O36" s="363"/>
      <c r="P36" s="363"/>
      <c r="Q36" s="363"/>
      <c r="R36" s="363"/>
      <c r="S36" s="363"/>
      <c r="T36" s="363"/>
      <c r="U36" s="363"/>
      <c r="V36" s="363"/>
    </row>
    <row r="37" spans="2:22" ht="33" customHeight="1">
      <c r="B37" s="363"/>
      <c r="C37" s="363"/>
      <c r="D37" s="363"/>
      <c r="E37" s="363"/>
      <c r="F37" s="363"/>
      <c r="G37" s="363"/>
      <c r="H37" s="363"/>
      <c r="I37" s="363"/>
      <c r="J37" s="363"/>
      <c r="K37" s="363"/>
      <c r="L37" s="363"/>
      <c r="M37" s="363"/>
      <c r="N37" s="363"/>
      <c r="O37" s="363"/>
      <c r="P37" s="363"/>
      <c r="Q37" s="363"/>
      <c r="R37" s="363"/>
      <c r="S37" s="363"/>
      <c r="T37" s="363"/>
      <c r="U37" s="363"/>
      <c r="V37" s="363"/>
    </row>
    <row r="38" spans="2:22" ht="33" customHeight="1">
      <c r="B38" s="363"/>
      <c r="C38" s="363"/>
      <c r="D38" s="363"/>
      <c r="E38" s="363"/>
      <c r="F38" s="363"/>
      <c r="G38" s="363"/>
      <c r="H38" s="363"/>
      <c r="I38" s="363"/>
      <c r="J38" s="363"/>
      <c r="K38" s="363"/>
      <c r="L38" s="363"/>
      <c r="M38" s="363"/>
      <c r="N38" s="363"/>
      <c r="O38" s="363"/>
      <c r="P38" s="363"/>
      <c r="Q38" s="363"/>
      <c r="R38" s="363"/>
      <c r="S38" s="363"/>
      <c r="T38" s="363"/>
      <c r="U38" s="363"/>
      <c r="V38" s="363"/>
    </row>
    <row r="39" spans="2:22" ht="33" customHeight="1">
      <c r="B39" s="363"/>
      <c r="C39" s="363"/>
      <c r="D39" s="363"/>
      <c r="E39" s="363"/>
      <c r="F39" s="363"/>
      <c r="G39" s="363"/>
      <c r="H39" s="363"/>
      <c r="I39" s="363"/>
      <c r="J39" s="363"/>
      <c r="K39" s="363"/>
      <c r="L39" s="363"/>
      <c r="M39" s="363"/>
      <c r="N39" s="363"/>
      <c r="O39" s="363"/>
      <c r="P39" s="363"/>
      <c r="Q39" s="363"/>
      <c r="R39" s="363"/>
      <c r="S39" s="363"/>
      <c r="T39" s="363"/>
      <c r="U39" s="363"/>
      <c r="V39" s="363"/>
    </row>
    <row r="40" spans="2:22" ht="33" customHeight="1">
      <c r="B40" s="363"/>
      <c r="C40" s="363"/>
      <c r="D40" s="363"/>
      <c r="E40" s="363"/>
      <c r="F40" s="363"/>
      <c r="G40" s="363"/>
      <c r="H40" s="363"/>
      <c r="I40" s="363"/>
      <c r="J40" s="363"/>
      <c r="K40" s="363"/>
      <c r="L40" s="363"/>
      <c r="M40" s="363"/>
      <c r="N40" s="363"/>
      <c r="O40" s="363"/>
      <c r="P40" s="363"/>
      <c r="Q40" s="363"/>
      <c r="R40" s="363"/>
      <c r="S40" s="363"/>
      <c r="T40" s="363"/>
      <c r="U40" s="363"/>
      <c r="V40" s="363"/>
    </row>
    <row r="41" spans="2:22" ht="33" customHeight="1">
      <c r="B41" s="363"/>
      <c r="C41" s="363"/>
      <c r="D41" s="363"/>
      <c r="E41" s="363"/>
      <c r="F41" s="363"/>
      <c r="G41" s="363"/>
      <c r="H41" s="363"/>
      <c r="I41" s="363"/>
      <c r="J41" s="363"/>
      <c r="K41" s="363"/>
      <c r="L41" s="363"/>
      <c r="M41" s="363"/>
      <c r="N41" s="363"/>
      <c r="O41" s="363"/>
      <c r="P41" s="363"/>
      <c r="Q41" s="363"/>
      <c r="R41" s="363"/>
      <c r="S41" s="363"/>
      <c r="T41" s="363"/>
      <c r="U41" s="363"/>
      <c r="V41" s="363"/>
    </row>
    <row r="42" spans="2:22" ht="33" customHeight="1">
      <c r="B42" s="363"/>
      <c r="C42" s="363"/>
      <c r="D42" s="363"/>
      <c r="E42" s="363"/>
      <c r="F42" s="363"/>
      <c r="G42" s="363"/>
      <c r="H42" s="363"/>
      <c r="I42" s="363"/>
      <c r="J42" s="363"/>
      <c r="K42" s="363"/>
      <c r="L42" s="363"/>
      <c r="M42" s="363"/>
      <c r="N42" s="363"/>
      <c r="O42" s="363"/>
      <c r="P42" s="363"/>
      <c r="Q42" s="363"/>
      <c r="R42" s="363"/>
      <c r="S42" s="363"/>
      <c r="T42" s="363"/>
      <c r="U42" s="363"/>
      <c r="V42" s="363"/>
    </row>
    <row r="43" spans="2:22" ht="33" customHeight="1">
      <c r="B43" s="363"/>
      <c r="C43" s="363"/>
      <c r="D43" s="363"/>
      <c r="E43" s="363"/>
      <c r="F43" s="363"/>
      <c r="G43" s="363"/>
      <c r="H43" s="363"/>
      <c r="I43" s="363"/>
      <c r="J43" s="363"/>
      <c r="K43" s="363"/>
      <c r="L43" s="363"/>
      <c r="M43" s="363"/>
      <c r="N43" s="363"/>
      <c r="O43" s="363"/>
      <c r="P43" s="363"/>
      <c r="Q43" s="363"/>
      <c r="R43" s="363"/>
      <c r="S43" s="363"/>
      <c r="T43" s="363"/>
      <c r="U43" s="363"/>
      <c r="V43" s="363"/>
    </row>
    <row r="44" spans="2:22" ht="33" customHeight="1">
      <c r="B44" s="363"/>
      <c r="C44" s="363"/>
      <c r="D44" s="363"/>
      <c r="E44" s="363"/>
      <c r="F44" s="363"/>
      <c r="G44" s="363"/>
      <c r="H44" s="363"/>
      <c r="I44" s="363"/>
      <c r="J44" s="363"/>
      <c r="K44" s="363"/>
      <c r="L44" s="363"/>
      <c r="M44" s="363"/>
      <c r="N44" s="363"/>
      <c r="O44" s="363"/>
      <c r="P44" s="363"/>
      <c r="Q44" s="363"/>
      <c r="R44" s="363"/>
      <c r="S44" s="363"/>
      <c r="T44" s="363"/>
      <c r="U44" s="363"/>
      <c r="V44" s="363"/>
    </row>
    <row r="45" spans="2:22" ht="33" customHeight="1">
      <c r="B45" s="363"/>
      <c r="C45" s="363"/>
      <c r="D45" s="363"/>
      <c r="E45" s="363"/>
      <c r="F45" s="363"/>
      <c r="G45" s="363"/>
      <c r="H45" s="363"/>
      <c r="I45" s="363"/>
      <c r="J45" s="363"/>
      <c r="K45" s="363"/>
      <c r="L45" s="363"/>
      <c r="M45" s="363"/>
      <c r="N45" s="363"/>
      <c r="O45" s="363"/>
      <c r="P45" s="363"/>
      <c r="Q45" s="363"/>
      <c r="R45" s="363"/>
      <c r="S45" s="363"/>
      <c r="T45" s="363"/>
      <c r="U45" s="363"/>
      <c r="V45" s="363"/>
    </row>
    <row r="46" spans="2:22" ht="33" customHeight="1">
      <c r="B46" s="363"/>
      <c r="C46" s="363"/>
      <c r="D46" s="363"/>
      <c r="E46" s="363"/>
      <c r="F46" s="363"/>
      <c r="G46" s="363"/>
      <c r="H46" s="363"/>
      <c r="I46" s="363"/>
      <c r="J46" s="363"/>
      <c r="K46" s="363"/>
      <c r="L46" s="363"/>
      <c r="M46" s="363"/>
      <c r="N46" s="363"/>
      <c r="O46" s="363"/>
      <c r="P46" s="363"/>
      <c r="Q46" s="363"/>
      <c r="R46" s="363"/>
      <c r="S46" s="363"/>
      <c r="T46" s="363"/>
      <c r="U46" s="363"/>
      <c r="V46" s="363"/>
    </row>
    <row r="47" spans="2:22" ht="33" customHeight="1">
      <c r="B47" s="363"/>
      <c r="C47" s="363"/>
      <c r="D47" s="363"/>
      <c r="E47" s="363"/>
      <c r="F47" s="363"/>
      <c r="G47" s="363"/>
      <c r="H47" s="363"/>
      <c r="I47" s="363"/>
      <c r="J47" s="363"/>
      <c r="K47" s="363"/>
      <c r="L47" s="363"/>
      <c r="M47" s="363"/>
      <c r="N47" s="363"/>
      <c r="O47" s="363"/>
      <c r="P47" s="363"/>
      <c r="Q47" s="363"/>
      <c r="R47" s="363"/>
      <c r="S47" s="363"/>
      <c r="T47" s="363"/>
      <c r="U47" s="363"/>
      <c r="V47" s="363"/>
    </row>
    <row r="48" spans="2:22" ht="33" customHeight="1">
      <c r="B48" s="363"/>
      <c r="C48" s="363"/>
      <c r="D48" s="363"/>
      <c r="E48" s="363"/>
      <c r="F48" s="363"/>
      <c r="G48" s="363"/>
      <c r="H48" s="363"/>
      <c r="I48" s="363"/>
      <c r="J48" s="363"/>
      <c r="K48" s="363"/>
      <c r="L48" s="363"/>
      <c r="M48" s="363"/>
      <c r="N48" s="363"/>
      <c r="O48" s="363"/>
      <c r="P48" s="363"/>
      <c r="Q48" s="363"/>
      <c r="R48" s="363"/>
      <c r="S48" s="363"/>
      <c r="T48" s="363"/>
      <c r="U48" s="363"/>
      <c r="V48" s="363"/>
    </row>
    <row r="49" spans="2:22" ht="33" customHeight="1">
      <c r="B49" s="363"/>
      <c r="C49" s="363"/>
      <c r="D49" s="363"/>
      <c r="E49" s="363"/>
      <c r="F49" s="363"/>
      <c r="G49" s="363"/>
      <c r="H49" s="363"/>
      <c r="I49" s="363"/>
      <c r="J49" s="363"/>
      <c r="K49" s="363"/>
      <c r="L49" s="363"/>
      <c r="M49" s="363"/>
      <c r="N49" s="363"/>
      <c r="O49" s="363"/>
      <c r="P49" s="363"/>
      <c r="Q49" s="363"/>
      <c r="R49" s="363"/>
      <c r="S49" s="363"/>
      <c r="T49" s="363"/>
      <c r="U49" s="363"/>
      <c r="V49" s="363"/>
    </row>
    <row r="50" spans="2:22" ht="33" customHeight="1">
      <c r="B50" s="363"/>
      <c r="C50" s="363"/>
      <c r="D50" s="363"/>
      <c r="E50" s="363"/>
      <c r="F50" s="363"/>
      <c r="G50" s="363"/>
      <c r="H50" s="363"/>
      <c r="I50" s="363"/>
      <c r="J50" s="363"/>
      <c r="K50" s="363"/>
      <c r="L50" s="363"/>
      <c r="M50" s="363"/>
      <c r="N50" s="363"/>
      <c r="O50" s="363"/>
      <c r="P50" s="363"/>
      <c r="Q50" s="363"/>
      <c r="R50" s="363"/>
      <c r="S50" s="363"/>
      <c r="T50" s="363"/>
      <c r="U50" s="363"/>
      <c r="V50" s="363"/>
    </row>
    <row r="51" spans="2:22" ht="33" customHeight="1">
      <c r="B51" s="363"/>
      <c r="C51" s="363"/>
      <c r="D51" s="363"/>
      <c r="E51" s="363"/>
      <c r="F51" s="363"/>
      <c r="G51" s="363"/>
      <c r="H51" s="363"/>
      <c r="I51" s="363"/>
      <c r="J51" s="363"/>
      <c r="K51" s="363"/>
      <c r="L51" s="363"/>
      <c r="M51" s="363"/>
      <c r="N51" s="363"/>
      <c r="O51" s="363"/>
      <c r="P51" s="363"/>
      <c r="Q51" s="363"/>
      <c r="R51" s="363"/>
      <c r="S51" s="363"/>
      <c r="T51" s="363"/>
      <c r="U51" s="363"/>
      <c r="V51" s="363"/>
    </row>
    <row r="52" spans="2:22" ht="33" customHeight="1">
      <c r="B52" s="363"/>
      <c r="C52" s="363"/>
      <c r="D52" s="363"/>
      <c r="E52" s="363"/>
      <c r="F52" s="363"/>
      <c r="G52" s="363"/>
      <c r="H52" s="363"/>
      <c r="I52" s="363"/>
      <c r="J52" s="363"/>
      <c r="K52" s="363"/>
      <c r="L52" s="363"/>
      <c r="M52" s="363"/>
      <c r="N52" s="363"/>
      <c r="O52" s="363"/>
      <c r="P52" s="363"/>
      <c r="Q52" s="363"/>
      <c r="R52" s="363"/>
      <c r="S52" s="363"/>
      <c r="T52" s="363"/>
      <c r="U52" s="363"/>
      <c r="V52" s="363"/>
    </row>
    <row r="53" spans="2:22" ht="33" customHeight="1">
      <c r="B53" s="363"/>
      <c r="C53" s="363"/>
      <c r="D53" s="363"/>
      <c r="E53" s="363"/>
      <c r="F53" s="363"/>
      <c r="G53" s="363"/>
      <c r="H53" s="363"/>
      <c r="I53" s="363"/>
      <c r="J53" s="363"/>
      <c r="K53" s="363"/>
      <c r="L53" s="363"/>
      <c r="M53" s="363"/>
      <c r="N53" s="363"/>
      <c r="O53" s="363"/>
      <c r="P53" s="363"/>
      <c r="Q53" s="363"/>
      <c r="R53" s="363"/>
      <c r="S53" s="363"/>
      <c r="T53" s="363"/>
      <c r="U53" s="363"/>
      <c r="V53" s="363"/>
    </row>
    <row r="54" spans="2:22" ht="33" customHeight="1">
      <c r="B54" s="363"/>
      <c r="C54" s="363"/>
      <c r="D54" s="363"/>
      <c r="E54" s="363"/>
      <c r="F54" s="363"/>
      <c r="G54" s="363"/>
      <c r="H54" s="363"/>
      <c r="I54" s="363"/>
      <c r="J54" s="363"/>
      <c r="K54" s="363"/>
      <c r="L54" s="363"/>
      <c r="M54" s="363"/>
      <c r="N54" s="363"/>
      <c r="O54" s="363"/>
      <c r="P54" s="363"/>
      <c r="Q54" s="363"/>
      <c r="R54" s="363"/>
      <c r="S54" s="363"/>
      <c r="T54" s="363"/>
      <c r="U54" s="363"/>
      <c r="V54" s="363"/>
    </row>
    <row r="55" spans="2:22" ht="33" customHeight="1">
      <c r="B55" s="363"/>
      <c r="C55" s="363"/>
      <c r="D55" s="363"/>
      <c r="E55" s="363"/>
      <c r="F55" s="363"/>
      <c r="G55" s="363"/>
      <c r="H55" s="363"/>
      <c r="I55" s="363"/>
      <c r="J55" s="363"/>
      <c r="K55" s="363"/>
      <c r="L55" s="363"/>
      <c r="M55" s="363"/>
      <c r="N55" s="363"/>
      <c r="O55" s="363"/>
      <c r="P55" s="363"/>
      <c r="Q55" s="363"/>
      <c r="R55" s="363"/>
      <c r="S55" s="363"/>
      <c r="T55" s="363"/>
      <c r="U55" s="363"/>
      <c r="V55" s="363"/>
    </row>
    <row r="56" spans="2:22" ht="33" customHeight="1">
      <c r="B56" s="363"/>
      <c r="C56" s="363"/>
      <c r="D56" s="363"/>
      <c r="E56" s="363"/>
      <c r="F56" s="363"/>
      <c r="G56" s="363"/>
      <c r="H56" s="363"/>
      <c r="I56" s="363"/>
      <c r="J56" s="363"/>
      <c r="K56" s="363"/>
      <c r="L56" s="363"/>
      <c r="M56" s="363"/>
      <c r="N56" s="363"/>
      <c r="O56" s="363"/>
      <c r="P56" s="363"/>
      <c r="Q56" s="363"/>
      <c r="R56" s="363"/>
      <c r="S56" s="363"/>
      <c r="T56" s="363"/>
      <c r="U56" s="363"/>
      <c r="V56" s="363"/>
    </row>
    <row r="57" spans="2:22" ht="33" customHeight="1">
      <c r="B57" s="363"/>
      <c r="C57" s="363"/>
      <c r="D57" s="363"/>
      <c r="E57" s="363"/>
      <c r="F57" s="363"/>
      <c r="G57" s="363"/>
      <c r="H57" s="363"/>
      <c r="I57" s="363"/>
      <c r="J57" s="363"/>
      <c r="K57" s="363"/>
      <c r="L57" s="363"/>
      <c r="M57" s="363"/>
      <c r="N57" s="363"/>
      <c r="O57" s="363"/>
      <c r="P57" s="363"/>
      <c r="Q57" s="363"/>
      <c r="R57" s="363"/>
      <c r="S57" s="363"/>
      <c r="T57" s="363"/>
      <c r="U57" s="363"/>
      <c r="V57" s="363"/>
    </row>
    <row r="58" spans="2:22" ht="33" customHeight="1">
      <c r="B58" s="363"/>
      <c r="C58" s="363"/>
      <c r="D58" s="363"/>
      <c r="E58" s="363"/>
      <c r="F58" s="363"/>
      <c r="G58" s="363"/>
      <c r="H58" s="363"/>
      <c r="I58" s="363"/>
      <c r="J58" s="363"/>
      <c r="K58" s="363"/>
      <c r="L58" s="363"/>
      <c r="M58" s="363"/>
      <c r="N58" s="363"/>
      <c r="O58" s="363"/>
      <c r="P58" s="363"/>
      <c r="Q58" s="363"/>
      <c r="R58" s="363"/>
      <c r="S58" s="363"/>
      <c r="T58" s="363"/>
      <c r="U58" s="363"/>
      <c r="V58" s="363"/>
    </row>
    <row r="59" spans="2:22" ht="74.25" customHeight="1">
      <c r="B59" s="363"/>
      <c r="C59" s="363"/>
      <c r="D59" s="363"/>
      <c r="E59" s="363"/>
      <c r="F59" s="363"/>
      <c r="G59" s="363"/>
      <c r="H59" s="363"/>
      <c r="I59" s="363"/>
      <c r="J59" s="363"/>
      <c r="K59" s="363"/>
      <c r="L59" s="363"/>
      <c r="M59" s="363"/>
      <c r="N59" s="363"/>
      <c r="O59" s="363"/>
      <c r="P59" s="363"/>
      <c r="Q59" s="363"/>
      <c r="R59" s="363"/>
      <c r="S59" s="363"/>
      <c r="T59" s="363"/>
      <c r="U59" s="363"/>
      <c r="V59" s="363"/>
    </row>
    <row r="60" spans="2:22" ht="74.25" customHeight="1">
      <c r="B60" s="363"/>
      <c r="C60" s="363"/>
      <c r="D60" s="363"/>
      <c r="E60" s="363"/>
      <c r="F60" s="363"/>
      <c r="G60" s="363"/>
      <c r="H60" s="363"/>
      <c r="I60" s="363"/>
      <c r="J60" s="363"/>
      <c r="K60" s="363"/>
      <c r="L60" s="363"/>
      <c r="M60" s="363"/>
      <c r="N60" s="363"/>
      <c r="O60" s="363"/>
      <c r="P60" s="363"/>
      <c r="Q60" s="363"/>
      <c r="R60" s="363"/>
      <c r="S60" s="363"/>
      <c r="T60" s="363"/>
      <c r="U60" s="363"/>
      <c r="V60" s="363"/>
    </row>
    <row r="61" spans="2:22" ht="74.25" customHeight="1">
      <c r="B61" s="363"/>
      <c r="C61" s="363"/>
      <c r="D61" s="363"/>
      <c r="E61" s="363"/>
      <c r="F61" s="363"/>
      <c r="G61" s="363"/>
      <c r="H61" s="363"/>
      <c r="I61" s="363"/>
      <c r="J61" s="363"/>
      <c r="K61" s="363"/>
      <c r="L61" s="363"/>
      <c r="M61" s="363"/>
      <c r="N61" s="363"/>
      <c r="O61" s="363"/>
      <c r="P61" s="363"/>
      <c r="Q61" s="363"/>
      <c r="R61" s="363"/>
      <c r="S61" s="363"/>
      <c r="T61" s="363"/>
      <c r="U61" s="363"/>
      <c r="V61" s="363"/>
    </row>
    <row r="62" spans="2:22" ht="74.25" customHeight="1">
      <c r="B62" s="363"/>
      <c r="C62" s="363"/>
      <c r="D62" s="363"/>
      <c r="E62" s="363"/>
      <c r="F62" s="363"/>
      <c r="G62" s="363"/>
      <c r="H62" s="363"/>
      <c r="I62" s="363"/>
      <c r="J62" s="363"/>
      <c r="K62" s="363"/>
      <c r="L62" s="363"/>
      <c r="M62" s="363"/>
      <c r="N62" s="363"/>
      <c r="O62" s="363"/>
      <c r="P62" s="363"/>
      <c r="Q62" s="363"/>
      <c r="R62" s="363"/>
      <c r="S62" s="363"/>
      <c r="T62" s="363"/>
      <c r="U62" s="363"/>
      <c r="V62" s="363"/>
    </row>
    <row r="63" spans="2:22" ht="74.25" customHeight="1">
      <c r="B63" s="363"/>
      <c r="C63" s="363"/>
      <c r="D63" s="363"/>
      <c r="E63" s="363"/>
      <c r="F63" s="363"/>
      <c r="G63" s="363"/>
      <c r="H63" s="363"/>
      <c r="I63" s="363"/>
      <c r="J63" s="363"/>
      <c r="K63" s="363"/>
      <c r="L63" s="363"/>
      <c r="M63" s="363"/>
      <c r="N63" s="363"/>
      <c r="O63" s="363"/>
      <c r="P63" s="363"/>
      <c r="Q63" s="363"/>
      <c r="R63" s="363"/>
      <c r="S63" s="363"/>
      <c r="T63" s="363"/>
      <c r="U63" s="363"/>
      <c r="V63" s="363"/>
    </row>
    <row r="64" spans="2:22" ht="74.25" customHeight="1">
      <c r="B64" s="363"/>
      <c r="C64" s="363"/>
      <c r="D64" s="363"/>
      <c r="E64" s="363"/>
      <c r="F64" s="363"/>
      <c r="G64" s="363"/>
      <c r="H64" s="363"/>
      <c r="I64" s="363"/>
      <c r="J64" s="363"/>
      <c r="K64" s="363"/>
      <c r="L64" s="363"/>
      <c r="M64" s="363"/>
      <c r="N64" s="363"/>
      <c r="O64" s="363"/>
      <c r="P64" s="363"/>
      <c r="Q64" s="363"/>
      <c r="R64" s="363"/>
      <c r="S64" s="363"/>
      <c r="T64" s="363"/>
      <c r="U64" s="363"/>
      <c r="V64" s="363"/>
    </row>
    <row r="65" spans="2:22" ht="74.25" customHeight="1">
      <c r="B65" s="363"/>
      <c r="C65" s="363"/>
      <c r="D65" s="363"/>
      <c r="E65" s="363"/>
      <c r="F65" s="363"/>
      <c r="G65" s="363"/>
      <c r="H65" s="363"/>
      <c r="I65" s="363"/>
      <c r="J65" s="363"/>
      <c r="K65" s="363"/>
      <c r="L65" s="363"/>
      <c r="M65" s="363"/>
      <c r="N65" s="363"/>
      <c r="O65" s="363"/>
      <c r="P65" s="363"/>
      <c r="Q65" s="363"/>
      <c r="R65" s="363"/>
      <c r="S65" s="363"/>
      <c r="T65" s="363"/>
      <c r="U65" s="363"/>
      <c r="V65" s="363"/>
    </row>
    <row r="66" spans="2:22" ht="74.25" customHeight="1">
      <c r="B66" s="363"/>
      <c r="C66" s="363"/>
      <c r="D66" s="363"/>
      <c r="E66" s="363"/>
      <c r="F66" s="363"/>
      <c r="G66" s="363"/>
      <c r="H66" s="363"/>
      <c r="I66" s="363"/>
      <c r="J66" s="363"/>
      <c r="K66" s="363"/>
      <c r="L66" s="363"/>
      <c r="M66" s="363"/>
      <c r="N66" s="363"/>
      <c r="O66" s="363"/>
      <c r="P66" s="363"/>
      <c r="Q66" s="363"/>
      <c r="R66" s="363"/>
      <c r="S66" s="363"/>
      <c r="T66" s="363"/>
      <c r="U66" s="363"/>
      <c r="V66" s="363"/>
    </row>
    <row r="67" spans="2:22" ht="74.25" customHeight="1">
      <c r="B67" s="363"/>
      <c r="C67" s="363"/>
      <c r="D67" s="363"/>
      <c r="E67" s="363"/>
      <c r="F67" s="363"/>
      <c r="G67" s="363"/>
      <c r="H67" s="363"/>
      <c r="I67" s="363"/>
      <c r="J67" s="363"/>
      <c r="K67" s="363"/>
      <c r="L67" s="363"/>
      <c r="M67" s="363"/>
      <c r="N67" s="363"/>
      <c r="O67" s="363"/>
      <c r="P67" s="363"/>
      <c r="Q67" s="363"/>
      <c r="R67" s="363"/>
      <c r="S67" s="363"/>
      <c r="T67" s="363"/>
      <c r="U67" s="363"/>
      <c r="V67" s="363"/>
    </row>
    <row r="68" spans="2:22" ht="74.25" customHeight="1">
      <c r="B68" s="363"/>
      <c r="C68" s="363"/>
      <c r="D68" s="363"/>
      <c r="E68" s="363"/>
      <c r="F68" s="363"/>
      <c r="G68" s="363"/>
      <c r="H68" s="363"/>
      <c r="I68" s="363"/>
      <c r="J68" s="363"/>
      <c r="K68" s="363"/>
      <c r="L68" s="363"/>
      <c r="M68" s="363"/>
      <c r="N68" s="363"/>
      <c r="O68" s="363"/>
      <c r="P68" s="363"/>
      <c r="Q68" s="363"/>
      <c r="R68" s="363"/>
      <c r="S68" s="363"/>
      <c r="T68" s="363"/>
      <c r="U68" s="363"/>
      <c r="V68" s="363"/>
    </row>
    <row r="69" spans="2:22" ht="74.25" customHeight="1">
      <c r="B69" s="363"/>
      <c r="C69" s="363"/>
      <c r="D69" s="363"/>
      <c r="E69" s="363"/>
      <c r="F69" s="363"/>
      <c r="G69" s="363"/>
      <c r="H69" s="363"/>
      <c r="I69" s="363"/>
      <c r="J69" s="363"/>
      <c r="K69" s="363"/>
      <c r="L69" s="363"/>
      <c r="M69" s="363"/>
      <c r="N69" s="363"/>
      <c r="O69" s="363"/>
      <c r="P69" s="363"/>
      <c r="Q69" s="363"/>
      <c r="R69" s="363"/>
      <c r="S69" s="363"/>
      <c r="T69" s="363"/>
      <c r="U69" s="363"/>
      <c r="V69" s="363"/>
    </row>
    <row r="70" spans="2:22" ht="74.25" customHeight="1">
      <c r="B70" s="363"/>
      <c r="C70" s="363"/>
      <c r="D70" s="363"/>
      <c r="E70" s="363"/>
      <c r="F70" s="363"/>
      <c r="G70" s="363"/>
      <c r="H70" s="363"/>
      <c r="I70" s="363"/>
      <c r="J70" s="363"/>
      <c r="K70" s="363"/>
      <c r="L70" s="363"/>
      <c r="M70" s="363"/>
      <c r="N70" s="363"/>
      <c r="O70" s="363"/>
      <c r="P70" s="363"/>
      <c r="Q70" s="363"/>
      <c r="R70" s="363"/>
      <c r="S70" s="363"/>
      <c r="T70" s="363"/>
      <c r="U70" s="363"/>
      <c r="V70" s="363"/>
    </row>
    <row r="71" spans="2:22" ht="74.25" customHeight="1">
      <c r="B71" s="363"/>
      <c r="C71" s="363"/>
      <c r="D71" s="363"/>
      <c r="E71" s="363"/>
      <c r="F71" s="363"/>
      <c r="G71" s="363"/>
      <c r="H71" s="363"/>
      <c r="I71" s="363"/>
      <c r="J71" s="363"/>
      <c r="K71" s="363"/>
      <c r="L71" s="363"/>
      <c r="M71" s="363"/>
      <c r="N71" s="363"/>
      <c r="O71" s="363"/>
      <c r="P71" s="363"/>
      <c r="Q71" s="363"/>
      <c r="R71" s="363"/>
      <c r="S71" s="363"/>
      <c r="T71" s="363"/>
      <c r="U71" s="363"/>
      <c r="V71" s="363"/>
    </row>
    <row r="72" spans="2:22" ht="74.25" customHeight="1">
      <c r="B72" s="363"/>
      <c r="C72" s="363"/>
      <c r="D72" s="363"/>
      <c r="E72" s="363"/>
      <c r="F72" s="363"/>
      <c r="G72" s="363"/>
      <c r="H72" s="363"/>
      <c r="I72" s="363"/>
      <c r="J72" s="363"/>
      <c r="K72" s="363"/>
      <c r="L72" s="363"/>
      <c r="M72" s="363"/>
      <c r="N72" s="363"/>
      <c r="O72" s="363"/>
      <c r="P72" s="363"/>
      <c r="Q72" s="363"/>
      <c r="R72" s="363"/>
      <c r="S72" s="363"/>
      <c r="T72" s="363"/>
      <c r="U72" s="363"/>
      <c r="V72" s="363"/>
    </row>
    <row r="73" spans="2:22" ht="74.25" customHeight="1">
      <c r="B73" s="363"/>
      <c r="C73" s="363"/>
      <c r="D73" s="363"/>
      <c r="E73" s="363"/>
      <c r="F73" s="363"/>
      <c r="G73" s="363"/>
      <c r="H73" s="363"/>
      <c r="I73" s="363"/>
      <c r="J73" s="363"/>
      <c r="K73" s="363"/>
      <c r="L73" s="363"/>
      <c r="M73" s="363"/>
      <c r="N73" s="363"/>
      <c r="O73" s="363"/>
      <c r="P73" s="363"/>
      <c r="Q73" s="363"/>
      <c r="R73" s="363"/>
      <c r="S73" s="363"/>
      <c r="T73" s="363"/>
      <c r="U73" s="363"/>
      <c r="V73" s="363"/>
    </row>
    <row r="74" spans="2:22" ht="74.25" customHeight="1">
      <c r="B74" s="363"/>
      <c r="C74" s="363"/>
      <c r="D74" s="363"/>
      <c r="E74" s="363"/>
      <c r="F74" s="363"/>
      <c r="G74" s="363"/>
      <c r="H74" s="363"/>
      <c r="I74" s="363"/>
      <c r="J74" s="363"/>
      <c r="K74" s="363"/>
      <c r="L74" s="363"/>
      <c r="M74" s="363"/>
      <c r="N74" s="363"/>
      <c r="O74" s="363"/>
      <c r="P74" s="363"/>
      <c r="Q74" s="363"/>
      <c r="R74" s="363"/>
      <c r="S74" s="363"/>
      <c r="T74" s="363"/>
      <c r="U74" s="363"/>
      <c r="V74" s="363"/>
    </row>
    <row r="75" spans="2:22" ht="74.25" customHeight="1">
      <c r="B75" s="363"/>
      <c r="C75" s="363"/>
      <c r="D75" s="363"/>
      <c r="E75" s="363"/>
      <c r="F75" s="363"/>
      <c r="G75" s="363"/>
      <c r="H75" s="363"/>
      <c r="I75" s="363"/>
      <c r="J75" s="363"/>
      <c r="K75" s="363"/>
      <c r="L75" s="363"/>
      <c r="M75" s="363"/>
      <c r="N75" s="363"/>
      <c r="O75" s="363"/>
      <c r="P75" s="363"/>
      <c r="Q75" s="363"/>
      <c r="R75" s="363"/>
      <c r="S75" s="363"/>
      <c r="T75" s="363"/>
      <c r="U75" s="363"/>
      <c r="V75" s="363"/>
    </row>
    <row r="76" spans="2:22" ht="74.25" customHeight="1">
      <c r="B76" s="363"/>
      <c r="C76" s="363"/>
      <c r="D76" s="363"/>
      <c r="E76" s="363"/>
      <c r="F76" s="363"/>
      <c r="G76" s="363"/>
      <c r="H76" s="363"/>
      <c r="I76" s="363"/>
      <c r="J76" s="363"/>
      <c r="K76" s="363"/>
      <c r="L76" s="363"/>
      <c r="M76" s="363"/>
      <c r="N76" s="363"/>
      <c r="O76" s="363"/>
      <c r="P76" s="363"/>
      <c r="Q76" s="363"/>
      <c r="R76" s="363"/>
      <c r="S76" s="363"/>
      <c r="T76" s="363"/>
      <c r="U76" s="363"/>
      <c r="V76" s="363"/>
    </row>
    <row r="77" spans="2:22" ht="74.25" customHeight="1">
      <c r="B77" s="363"/>
      <c r="C77" s="363"/>
      <c r="D77" s="363"/>
      <c r="E77" s="363"/>
      <c r="F77" s="363"/>
      <c r="G77" s="363"/>
      <c r="H77" s="363"/>
      <c r="I77" s="363"/>
      <c r="J77" s="363"/>
      <c r="K77" s="363"/>
      <c r="L77" s="363"/>
      <c r="M77" s="363"/>
      <c r="N77" s="363"/>
      <c r="O77" s="363"/>
      <c r="P77" s="363"/>
      <c r="Q77" s="363"/>
      <c r="R77" s="363"/>
      <c r="S77" s="363"/>
      <c r="T77" s="363"/>
      <c r="U77" s="363"/>
      <c r="V77" s="363"/>
    </row>
    <row r="78" spans="2:22" ht="74.25" customHeight="1">
      <c r="B78" s="363"/>
      <c r="C78" s="363"/>
      <c r="D78" s="363"/>
      <c r="E78" s="363"/>
      <c r="F78" s="363"/>
      <c r="G78" s="363"/>
      <c r="H78" s="363"/>
      <c r="I78" s="363"/>
      <c r="J78" s="363"/>
      <c r="K78" s="363"/>
      <c r="L78" s="363"/>
      <c r="M78" s="363"/>
      <c r="N78" s="363"/>
      <c r="O78" s="363"/>
      <c r="P78" s="363"/>
      <c r="Q78" s="363"/>
      <c r="R78" s="363"/>
      <c r="S78" s="363"/>
      <c r="T78" s="363"/>
      <c r="U78" s="363"/>
      <c r="V78" s="363"/>
    </row>
    <row r="79" spans="2:22" ht="74.25" customHeight="1">
      <c r="B79" s="363"/>
      <c r="C79" s="363"/>
      <c r="D79" s="363"/>
      <c r="E79" s="363"/>
      <c r="F79" s="363"/>
      <c r="G79" s="363"/>
      <c r="H79" s="363"/>
      <c r="I79" s="363"/>
      <c r="J79" s="363"/>
      <c r="K79" s="363"/>
      <c r="L79" s="363"/>
      <c r="M79" s="363"/>
      <c r="N79" s="363"/>
      <c r="O79" s="363"/>
      <c r="P79" s="363"/>
      <c r="Q79" s="363"/>
      <c r="R79" s="363"/>
      <c r="S79" s="363"/>
      <c r="T79" s="363"/>
      <c r="U79" s="363"/>
      <c r="V79" s="363"/>
    </row>
    <row r="80" spans="2:22" ht="74.25" customHeight="1">
      <c r="B80" s="363"/>
      <c r="C80" s="363"/>
      <c r="D80" s="363"/>
      <c r="E80" s="363"/>
      <c r="F80" s="363"/>
      <c r="G80" s="363"/>
      <c r="H80" s="363"/>
      <c r="I80" s="363"/>
      <c r="J80" s="363"/>
      <c r="K80" s="363"/>
      <c r="L80" s="363"/>
      <c r="M80" s="363"/>
      <c r="N80" s="363"/>
      <c r="O80" s="363"/>
      <c r="P80" s="363"/>
      <c r="Q80" s="363"/>
      <c r="R80" s="363"/>
      <c r="S80" s="363"/>
      <c r="T80" s="363"/>
      <c r="U80" s="363"/>
      <c r="V80" s="363"/>
    </row>
    <row r="81" spans="2:22" ht="74.25" customHeight="1">
      <c r="B81" s="363"/>
      <c r="C81" s="363"/>
      <c r="D81" s="363"/>
      <c r="E81" s="363"/>
      <c r="F81" s="363"/>
      <c r="G81" s="363"/>
      <c r="H81" s="363"/>
      <c r="I81" s="363"/>
      <c r="J81" s="363"/>
      <c r="K81" s="363"/>
      <c r="L81" s="363"/>
      <c r="M81" s="363"/>
      <c r="N81" s="363"/>
      <c r="O81" s="363"/>
      <c r="P81" s="363"/>
      <c r="Q81" s="363"/>
      <c r="R81" s="363"/>
      <c r="S81" s="363"/>
      <c r="T81" s="363"/>
      <c r="U81" s="363"/>
      <c r="V81" s="363"/>
    </row>
    <row r="82" spans="2:22" ht="74.25" customHeight="1">
      <c r="B82" s="363"/>
      <c r="C82" s="363"/>
      <c r="D82" s="363"/>
      <c r="E82" s="363"/>
      <c r="F82" s="363"/>
      <c r="G82" s="363"/>
      <c r="H82" s="363"/>
      <c r="I82" s="363"/>
      <c r="J82" s="363"/>
      <c r="K82" s="363"/>
      <c r="L82" s="363"/>
      <c r="M82" s="363"/>
      <c r="N82" s="363"/>
      <c r="O82" s="363"/>
      <c r="P82" s="363"/>
      <c r="Q82" s="363"/>
      <c r="R82" s="363"/>
      <c r="S82" s="363"/>
      <c r="T82" s="363"/>
      <c r="U82" s="363"/>
      <c r="V82" s="363"/>
    </row>
    <row r="83" spans="2:22" ht="74.25" customHeight="1">
      <c r="B83" s="363"/>
      <c r="C83" s="363"/>
      <c r="D83" s="363"/>
      <c r="E83" s="363"/>
      <c r="F83" s="363"/>
      <c r="G83" s="363"/>
      <c r="H83" s="363"/>
      <c r="I83" s="363"/>
      <c r="J83" s="363"/>
      <c r="K83" s="363"/>
      <c r="L83" s="363"/>
      <c r="M83" s="363"/>
      <c r="N83" s="363"/>
      <c r="O83" s="363"/>
      <c r="P83" s="363"/>
      <c r="Q83" s="363"/>
      <c r="R83" s="363"/>
      <c r="S83" s="363"/>
      <c r="T83" s="363"/>
      <c r="U83" s="363"/>
      <c r="V83" s="363"/>
    </row>
    <row r="84" spans="2:22" ht="74.25" customHeight="1">
      <c r="B84" s="363"/>
      <c r="C84" s="363"/>
      <c r="D84" s="363"/>
      <c r="E84" s="363"/>
      <c r="F84" s="363"/>
      <c r="G84" s="363"/>
      <c r="H84" s="363"/>
      <c r="I84" s="363"/>
      <c r="J84" s="363"/>
      <c r="K84" s="363"/>
      <c r="L84" s="363"/>
      <c r="M84" s="363"/>
      <c r="N84" s="363"/>
      <c r="O84" s="363"/>
      <c r="P84" s="363"/>
      <c r="Q84" s="363"/>
      <c r="R84" s="363"/>
      <c r="S84" s="363"/>
      <c r="T84" s="363"/>
      <c r="U84" s="363"/>
      <c r="V84" s="363"/>
    </row>
    <row r="85" spans="2:22" ht="74.25" customHeight="1">
      <c r="B85" s="363"/>
      <c r="C85" s="363"/>
      <c r="D85" s="363"/>
      <c r="E85" s="363"/>
      <c r="F85" s="363"/>
      <c r="G85" s="363"/>
      <c r="H85" s="363"/>
      <c r="I85" s="363"/>
      <c r="J85" s="363"/>
      <c r="K85" s="363"/>
      <c r="L85" s="363"/>
      <c r="M85" s="363"/>
      <c r="N85" s="363"/>
      <c r="O85" s="363"/>
      <c r="P85" s="363"/>
      <c r="Q85" s="363"/>
      <c r="R85" s="363"/>
      <c r="S85" s="363"/>
      <c r="T85" s="363"/>
      <c r="U85" s="363"/>
      <c r="V85" s="363"/>
    </row>
    <row r="86" spans="2:22" ht="74.25" customHeight="1">
      <c r="B86" s="363"/>
      <c r="C86" s="363"/>
      <c r="D86" s="363"/>
      <c r="E86" s="363"/>
      <c r="F86" s="363"/>
      <c r="G86" s="363"/>
      <c r="H86" s="363"/>
      <c r="I86" s="363"/>
      <c r="J86" s="363"/>
      <c r="K86" s="363"/>
      <c r="L86" s="363"/>
      <c r="M86" s="363"/>
      <c r="N86" s="363"/>
      <c r="O86" s="363"/>
      <c r="P86" s="363"/>
      <c r="Q86" s="363"/>
      <c r="R86" s="363"/>
      <c r="S86" s="363"/>
      <c r="T86" s="363"/>
      <c r="U86" s="363"/>
      <c r="V86" s="363"/>
    </row>
    <row r="87" spans="2:22" ht="74.25" customHeight="1">
      <c r="B87" s="363"/>
      <c r="C87" s="363"/>
      <c r="D87" s="363"/>
      <c r="E87" s="363"/>
      <c r="F87" s="363"/>
      <c r="G87" s="363"/>
      <c r="H87" s="363"/>
      <c r="I87" s="363"/>
      <c r="J87" s="363"/>
      <c r="K87" s="363"/>
      <c r="L87" s="363"/>
      <c r="M87" s="363"/>
      <c r="N87" s="363"/>
      <c r="O87" s="363"/>
      <c r="P87" s="363"/>
      <c r="Q87" s="363"/>
      <c r="R87" s="363"/>
      <c r="S87" s="363"/>
      <c r="T87" s="363"/>
      <c r="U87" s="363"/>
      <c r="V87" s="363"/>
    </row>
    <row r="88" spans="2:22" ht="74.25" customHeight="1">
      <c r="B88" s="363"/>
      <c r="C88" s="363"/>
      <c r="D88" s="363"/>
      <c r="E88" s="363"/>
      <c r="F88" s="363"/>
      <c r="G88" s="363"/>
      <c r="H88" s="363"/>
      <c r="I88" s="363"/>
      <c r="J88" s="363"/>
      <c r="K88" s="363"/>
      <c r="L88" s="363"/>
      <c r="M88" s="363"/>
      <c r="N88" s="363"/>
      <c r="O88" s="363"/>
      <c r="P88" s="363"/>
      <c r="Q88" s="363"/>
      <c r="R88" s="363"/>
      <c r="S88" s="363"/>
      <c r="T88" s="363"/>
      <c r="U88" s="363"/>
      <c r="V88" s="363"/>
    </row>
    <row r="89" spans="2:22" ht="74.25" customHeight="1">
      <c r="B89" s="363"/>
      <c r="C89" s="363"/>
      <c r="D89" s="363"/>
      <c r="E89" s="363"/>
      <c r="F89" s="363"/>
      <c r="G89" s="363"/>
      <c r="H89" s="363"/>
      <c r="I89" s="363"/>
      <c r="J89" s="363"/>
      <c r="K89" s="363"/>
      <c r="L89" s="363"/>
      <c r="M89" s="363"/>
      <c r="N89" s="363"/>
      <c r="O89" s="363"/>
      <c r="P89" s="363"/>
      <c r="Q89" s="363"/>
      <c r="R89" s="363"/>
      <c r="S89" s="363"/>
      <c r="T89" s="363"/>
      <c r="U89" s="363"/>
      <c r="V89" s="363"/>
    </row>
    <row r="90" spans="2:22" ht="74.25" customHeight="1">
      <c r="B90" s="363"/>
      <c r="C90" s="363"/>
      <c r="D90" s="363"/>
      <c r="E90" s="363"/>
      <c r="F90" s="363"/>
      <c r="G90" s="363"/>
      <c r="H90" s="363"/>
      <c r="I90" s="363"/>
      <c r="J90" s="363"/>
      <c r="K90" s="363"/>
      <c r="L90" s="363"/>
      <c r="M90" s="363"/>
      <c r="N90" s="363"/>
      <c r="O90" s="363"/>
      <c r="P90" s="363"/>
      <c r="Q90" s="363"/>
      <c r="R90" s="363"/>
      <c r="S90" s="363"/>
      <c r="T90" s="363"/>
      <c r="U90" s="363"/>
      <c r="V90" s="363"/>
    </row>
    <row r="91" spans="2:22" ht="74.25" customHeight="1">
      <c r="B91" s="363"/>
      <c r="C91" s="363"/>
      <c r="D91" s="363"/>
      <c r="E91" s="363"/>
      <c r="F91" s="363"/>
      <c r="G91" s="363"/>
      <c r="H91" s="363"/>
      <c r="I91" s="363"/>
      <c r="J91" s="363"/>
      <c r="K91" s="363"/>
      <c r="L91" s="363"/>
      <c r="M91" s="363"/>
      <c r="N91" s="363"/>
      <c r="O91" s="363"/>
      <c r="P91" s="363"/>
      <c r="Q91" s="363"/>
      <c r="R91" s="363"/>
      <c r="S91" s="363"/>
      <c r="T91" s="363"/>
      <c r="U91" s="363"/>
      <c r="V91" s="363"/>
    </row>
    <row r="92" spans="2:22" ht="74.25" customHeight="1">
      <c r="B92" s="363"/>
      <c r="C92" s="363"/>
      <c r="D92" s="363"/>
      <c r="E92" s="363"/>
      <c r="F92" s="363"/>
      <c r="G92" s="363"/>
      <c r="H92" s="363"/>
      <c r="I92" s="363"/>
      <c r="J92" s="363"/>
      <c r="K92" s="363"/>
      <c r="L92" s="363"/>
      <c r="M92" s="363"/>
      <c r="N92" s="363"/>
      <c r="O92" s="363"/>
      <c r="P92" s="363"/>
      <c r="Q92" s="363"/>
      <c r="R92" s="363"/>
      <c r="S92" s="363"/>
      <c r="T92" s="363"/>
      <c r="U92" s="363"/>
      <c r="V92" s="363"/>
    </row>
    <row r="93" spans="2:22" ht="74.25" customHeight="1">
      <c r="B93" s="363"/>
      <c r="C93" s="363"/>
      <c r="D93" s="363"/>
      <c r="E93" s="363"/>
      <c r="F93" s="363"/>
      <c r="G93" s="363"/>
      <c r="H93" s="363"/>
      <c r="I93" s="363"/>
      <c r="J93" s="363"/>
      <c r="K93" s="363"/>
      <c r="L93" s="363"/>
      <c r="M93" s="363"/>
      <c r="N93" s="363"/>
      <c r="O93" s="363"/>
      <c r="P93" s="363"/>
      <c r="Q93" s="363"/>
      <c r="R93" s="363"/>
      <c r="S93" s="363"/>
      <c r="T93" s="363"/>
      <c r="U93" s="363"/>
      <c r="V93" s="363"/>
    </row>
    <row r="94" spans="2:22" ht="74.25" customHeight="1">
      <c r="B94" s="363"/>
      <c r="C94" s="363"/>
      <c r="D94" s="363"/>
      <c r="E94" s="363"/>
      <c r="F94" s="363"/>
      <c r="G94" s="363"/>
      <c r="H94" s="363"/>
      <c r="I94" s="363"/>
      <c r="J94" s="363"/>
      <c r="K94" s="363"/>
      <c r="L94" s="363"/>
      <c r="M94" s="363"/>
      <c r="N94" s="363"/>
      <c r="O94" s="363"/>
      <c r="P94" s="363"/>
      <c r="Q94" s="363"/>
      <c r="R94" s="363"/>
      <c r="S94" s="363"/>
      <c r="T94" s="363"/>
      <c r="U94" s="363"/>
      <c r="V94" s="363"/>
    </row>
    <row r="95" spans="2:22" ht="74.25" customHeight="1">
      <c r="B95" s="363"/>
      <c r="C95" s="363"/>
      <c r="D95" s="363"/>
      <c r="E95" s="363"/>
      <c r="F95" s="363"/>
      <c r="G95" s="363"/>
      <c r="H95" s="363"/>
      <c r="I95" s="363"/>
      <c r="J95" s="363"/>
      <c r="K95" s="363"/>
      <c r="L95" s="363"/>
      <c r="M95" s="363"/>
      <c r="N95" s="363"/>
      <c r="O95" s="363"/>
      <c r="P95" s="363"/>
      <c r="Q95" s="363"/>
      <c r="R95" s="363"/>
      <c r="S95" s="363"/>
      <c r="T95" s="363"/>
      <c r="U95" s="363"/>
      <c r="V95" s="363"/>
    </row>
    <row r="96" spans="2:22" ht="74.25" customHeight="1">
      <c r="B96" s="363"/>
      <c r="C96" s="363"/>
      <c r="D96" s="363"/>
      <c r="E96" s="363"/>
      <c r="F96" s="363"/>
      <c r="G96" s="363"/>
      <c r="H96" s="363"/>
      <c r="I96" s="363"/>
      <c r="J96" s="363"/>
      <c r="K96" s="363"/>
      <c r="L96" s="363"/>
      <c r="M96" s="363"/>
      <c r="N96" s="363"/>
      <c r="O96" s="363"/>
      <c r="P96" s="363"/>
      <c r="Q96" s="363"/>
      <c r="R96" s="363"/>
      <c r="S96" s="363"/>
      <c r="T96" s="363"/>
      <c r="U96" s="363"/>
      <c r="V96" s="363"/>
    </row>
    <row r="97" spans="2:22" ht="74.25" customHeight="1">
      <c r="B97" s="363"/>
      <c r="C97" s="363"/>
      <c r="D97" s="363"/>
      <c r="E97" s="363"/>
      <c r="F97" s="363"/>
      <c r="G97" s="363"/>
      <c r="H97" s="363"/>
      <c r="I97" s="363"/>
      <c r="J97" s="363"/>
      <c r="K97" s="363"/>
      <c r="L97" s="363"/>
      <c r="M97" s="363"/>
      <c r="N97" s="363"/>
      <c r="O97" s="363"/>
      <c r="P97" s="363"/>
      <c r="Q97" s="363"/>
      <c r="R97" s="363"/>
      <c r="S97" s="363"/>
      <c r="T97" s="363"/>
      <c r="U97" s="363"/>
      <c r="V97" s="363"/>
    </row>
    <row r="98" spans="2:22" ht="74.25" customHeight="1">
      <c r="B98" s="363"/>
      <c r="C98" s="363"/>
      <c r="D98" s="363"/>
      <c r="E98" s="363"/>
      <c r="F98" s="363"/>
      <c r="G98" s="363"/>
      <c r="H98" s="363"/>
      <c r="I98" s="363"/>
      <c r="J98" s="363"/>
      <c r="K98" s="363"/>
      <c r="L98" s="363"/>
      <c r="M98" s="363"/>
      <c r="N98" s="363"/>
      <c r="O98" s="363"/>
      <c r="P98" s="363"/>
      <c r="Q98" s="363"/>
      <c r="R98" s="363"/>
      <c r="S98" s="363"/>
      <c r="T98" s="363"/>
      <c r="U98" s="363"/>
      <c r="V98" s="363"/>
    </row>
    <row r="99" spans="2:22" ht="74.25" customHeight="1">
      <c r="B99" s="363"/>
      <c r="C99" s="363"/>
      <c r="D99" s="363"/>
      <c r="E99" s="363"/>
      <c r="F99" s="363"/>
      <c r="G99" s="363"/>
      <c r="H99" s="363"/>
      <c r="I99" s="363"/>
      <c r="J99" s="363"/>
      <c r="K99" s="363"/>
      <c r="L99" s="363"/>
      <c r="M99" s="363"/>
      <c r="N99" s="363"/>
      <c r="O99" s="363"/>
      <c r="P99" s="363"/>
      <c r="Q99" s="363"/>
      <c r="R99" s="363"/>
      <c r="S99" s="363"/>
      <c r="T99" s="363"/>
      <c r="U99" s="363"/>
      <c r="V99" s="363"/>
    </row>
    <row r="100" spans="2:22" ht="74.25" customHeight="1">
      <c r="B100" s="363"/>
      <c r="C100" s="363"/>
      <c r="D100" s="363"/>
      <c r="E100" s="363"/>
      <c r="F100" s="363"/>
      <c r="G100" s="363"/>
      <c r="H100" s="363"/>
      <c r="I100" s="363"/>
      <c r="J100" s="363"/>
      <c r="K100" s="363"/>
      <c r="L100" s="363"/>
      <c r="M100" s="363"/>
      <c r="N100" s="363"/>
      <c r="O100" s="363"/>
      <c r="P100" s="363"/>
      <c r="Q100" s="363"/>
      <c r="R100" s="363"/>
      <c r="S100" s="363"/>
      <c r="T100" s="363"/>
      <c r="U100" s="363"/>
      <c r="V100" s="363"/>
    </row>
    <row r="101" spans="2:22" ht="74.25" customHeight="1">
      <c r="B101" s="363"/>
      <c r="C101" s="363"/>
      <c r="D101" s="363"/>
      <c r="E101" s="363"/>
      <c r="F101" s="363"/>
      <c r="G101" s="363"/>
      <c r="H101" s="363"/>
      <c r="I101" s="363"/>
      <c r="J101" s="363"/>
      <c r="K101" s="363"/>
      <c r="L101" s="363"/>
      <c r="M101" s="363"/>
      <c r="N101" s="363"/>
      <c r="O101" s="363"/>
      <c r="P101" s="363"/>
      <c r="Q101" s="363"/>
      <c r="R101" s="363"/>
      <c r="S101" s="363"/>
      <c r="T101" s="363"/>
      <c r="U101" s="363"/>
      <c r="V101" s="363"/>
    </row>
    <row r="102" spans="2:22" ht="74.25" customHeight="1">
      <c r="B102" s="363"/>
      <c r="C102" s="363"/>
      <c r="D102" s="363"/>
      <c r="E102" s="363"/>
      <c r="F102" s="363"/>
      <c r="G102" s="363"/>
      <c r="H102" s="363"/>
      <c r="I102" s="363"/>
      <c r="J102" s="363"/>
      <c r="K102" s="363"/>
      <c r="L102" s="363"/>
      <c r="M102" s="363"/>
      <c r="N102" s="363"/>
      <c r="O102" s="363"/>
      <c r="P102" s="363"/>
      <c r="Q102" s="363"/>
      <c r="R102" s="363"/>
      <c r="S102" s="363"/>
      <c r="T102" s="363"/>
      <c r="U102" s="363"/>
      <c r="V102" s="363"/>
    </row>
    <row r="103" spans="2:22" ht="74.25" customHeight="1">
      <c r="B103" s="363"/>
      <c r="C103" s="363"/>
      <c r="D103" s="363"/>
      <c r="E103" s="363"/>
      <c r="F103" s="363"/>
      <c r="G103" s="363"/>
      <c r="H103" s="363"/>
      <c r="I103" s="363"/>
      <c r="J103" s="363"/>
      <c r="K103" s="363"/>
      <c r="L103" s="363"/>
      <c r="M103" s="363"/>
      <c r="N103" s="363"/>
      <c r="O103" s="363"/>
      <c r="P103" s="363"/>
      <c r="Q103" s="363"/>
      <c r="R103" s="363"/>
      <c r="S103" s="363"/>
      <c r="T103" s="363"/>
      <c r="U103" s="363"/>
      <c r="V103" s="363"/>
    </row>
    <row r="104" spans="2:22" ht="74.25" customHeight="1">
      <c r="B104" s="363"/>
      <c r="C104" s="363"/>
      <c r="D104" s="363"/>
      <c r="E104" s="363"/>
      <c r="F104" s="363"/>
      <c r="G104" s="363"/>
      <c r="H104" s="363"/>
      <c r="I104" s="363"/>
      <c r="J104" s="363"/>
      <c r="K104" s="363"/>
      <c r="L104" s="363"/>
      <c r="M104" s="363"/>
      <c r="N104" s="363"/>
      <c r="O104" s="363"/>
      <c r="P104" s="363"/>
      <c r="Q104" s="363"/>
      <c r="R104" s="363"/>
      <c r="S104" s="363"/>
      <c r="T104" s="363"/>
      <c r="U104" s="363"/>
      <c r="V104" s="363"/>
    </row>
    <row r="105" spans="2:22" ht="74.25" customHeight="1">
      <c r="B105" s="363"/>
      <c r="C105" s="363"/>
      <c r="D105" s="363"/>
      <c r="E105" s="363"/>
      <c r="F105" s="363"/>
      <c r="G105" s="363"/>
      <c r="H105" s="363"/>
      <c r="I105" s="363"/>
      <c r="J105" s="363"/>
      <c r="K105" s="363"/>
      <c r="L105" s="363"/>
      <c r="M105" s="363"/>
      <c r="N105" s="363"/>
      <c r="O105" s="363"/>
      <c r="P105" s="363"/>
      <c r="Q105" s="363"/>
      <c r="R105" s="363"/>
      <c r="S105" s="363"/>
      <c r="T105" s="363"/>
      <c r="U105" s="363"/>
      <c r="V105" s="363"/>
    </row>
    <row r="106" spans="2:22" ht="74.25" customHeight="1">
      <c r="B106" s="363"/>
      <c r="C106" s="363"/>
      <c r="D106" s="363"/>
      <c r="E106" s="363"/>
      <c r="F106" s="363"/>
      <c r="G106" s="363"/>
      <c r="H106" s="363"/>
      <c r="I106" s="363"/>
      <c r="J106" s="363"/>
      <c r="K106" s="363"/>
      <c r="L106" s="363"/>
      <c r="M106" s="363"/>
      <c r="N106" s="363"/>
      <c r="O106" s="363"/>
      <c r="P106" s="363"/>
      <c r="Q106" s="363"/>
      <c r="R106" s="363"/>
      <c r="S106" s="363"/>
      <c r="T106" s="363"/>
      <c r="U106" s="363"/>
      <c r="V106" s="363"/>
    </row>
    <row r="107" spans="2:22" ht="74.25" customHeight="1">
      <c r="B107" s="363"/>
      <c r="C107" s="363"/>
      <c r="D107" s="363"/>
      <c r="E107" s="363"/>
      <c r="F107" s="363"/>
      <c r="G107" s="363"/>
      <c r="H107" s="363"/>
      <c r="I107" s="363"/>
      <c r="J107" s="363"/>
      <c r="K107" s="363"/>
      <c r="L107" s="363"/>
      <c r="M107" s="363"/>
      <c r="N107" s="363"/>
      <c r="O107" s="363"/>
      <c r="P107" s="363"/>
      <c r="Q107" s="363"/>
      <c r="R107" s="363"/>
      <c r="S107" s="363"/>
      <c r="T107" s="363"/>
      <c r="U107" s="363"/>
      <c r="V107" s="363"/>
    </row>
    <row r="108" spans="2:22" ht="74.25" customHeight="1">
      <c r="B108" s="363"/>
      <c r="C108" s="363"/>
      <c r="D108" s="363"/>
      <c r="E108" s="363"/>
      <c r="F108" s="363"/>
      <c r="G108" s="363"/>
      <c r="H108" s="363"/>
      <c r="I108" s="363"/>
      <c r="J108" s="363"/>
      <c r="K108" s="363"/>
      <c r="L108" s="363"/>
      <c r="M108" s="363"/>
      <c r="N108" s="363"/>
      <c r="O108" s="363"/>
      <c r="P108" s="363"/>
      <c r="Q108" s="363"/>
      <c r="R108" s="363"/>
      <c r="S108" s="363"/>
      <c r="T108" s="363"/>
      <c r="U108" s="363"/>
      <c r="V108" s="363"/>
    </row>
    <row r="109" spans="2:22" ht="74.25" customHeight="1">
      <c r="B109" s="363"/>
      <c r="C109" s="363"/>
      <c r="D109" s="363"/>
      <c r="E109" s="363"/>
      <c r="F109" s="363"/>
      <c r="G109" s="363"/>
      <c r="H109" s="363"/>
      <c r="I109" s="363"/>
      <c r="J109" s="363"/>
      <c r="K109" s="363"/>
      <c r="L109" s="363"/>
      <c r="M109" s="363"/>
      <c r="N109" s="363"/>
      <c r="O109" s="363"/>
      <c r="P109" s="363"/>
      <c r="Q109" s="363"/>
      <c r="R109" s="363"/>
      <c r="S109" s="363"/>
      <c r="T109" s="363"/>
      <c r="U109" s="363"/>
      <c r="V109" s="363"/>
    </row>
    <row r="110" spans="2:22" ht="74.25" customHeight="1">
      <c r="B110" s="363"/>
      <c r="C110" s="363"/>
      <c r="D110" s="363"/>
      <c r="E110" s="363"/>
      <c r="F110" s="363"/>
      <c r="G110" s="363"/>
      <c r="H110" s="363"/>
      <c r="I110" s="363"/>
      <c r="J110" s="363"/>
      <c r="K110" s="363"/>
      <c r="L110" s="363"/>
      <c r="M110" s="363"/>
      <c r="N110" s="363"/>
      <c r="O110" s="363"/>
      <c r="P110" s="363"/>
      <c r="Q110" s="363"/>
      <c r="R110" s="363"/>
      <c r="S110" s="363"/>
      <c r="T110" s="363"/>
      <c r="U110" s="363"/>
      <c r="V110" s="363"/>
    </row>
    <row r="111" spans="2:22" ht="74.25" customHeight="1">
      <c r="B111" s="363"/>
      <c r="C111" s="363"/>
      <c r="D111" s="363"/>
      <c r="E111" s="363"/>
      <c r="F111" s="363"/>
      <c r="G111" s="363"/>
      <c r="H111" s="363"/>
      <c r="I111" s="363"/>
      <c r="J111" s="363"/>
      <c r="K111" s="363"/>
      <c r="L111" s="363"/>
      <c r="M111" s="363"/>
      <c r="N111" s="363"/>
      <c r="O111" s="363"/>
      <c r="P111" s="363"/>
      <c r="Q111" s="363"/>
      <c r="R111" s="363"/>
      <c r="S111" s="363"/>
      <c r="T111" s="363"/>
      <c r="U111" s="363"/>
      <c r="V111" s="363"/>
    </row>
    <row r="112" spans="2:22" ht="74.25" customHeight="1">
      <c r="B112" s="363"/>
      <c r="C112" s="363"/>
      <c r="D112" s="363"/>
      <c r="E112" s="363"/>
      <c r="F112" s="363"/>
      <c r="G112" s="363"/>
      <c r="H112" s="363"/>
      <c r="I112" s="363"/>
      <c r="J112" s="363"/>
      <c r="K112" s="363"/>
      <c r="L112" s="363"/>
      <c r="M112" s="363"/>
      <c r="N112" s="363"/>
      <c r="O112" s="363"/>
      <c r="P112" s="363"/>
      <c r="Q112" s="363"/>
      <c r="R112" s="363"/>
      <c r="S112" s="363"/>
      <c r="T112" s="363"/>
      <c r="U112" s="363"/>
      <c r="V112" s="363"/>
    </row>
    <row r="113" spans="2:22" ht="74.25" customHeight="1">
      <c r="B113" s="363"/>
      <c r="C113" s="363"/>
      <c r="D113" s="363"/>
      <c r="E113" s="363"/>
      <c r="F113" s="363"/>
      <c r="G113" s="363"/>
      <c r="H113" s="363"/>
      <c r="I113" s="363"/>
      <c r="J113" s="363"/>
      <c r="K113" s="363"/>
      <c r="L113" s="363"/>
      <c r="M113" s="363"/>
      <c r="N113" s="363"/>
      <c r="O113" s="363"/>
      <c r="P113" s="363"/>
      <c r="Q113" s="363"/>
      <c r="R113" s="363"/>
      <c r="S113" s="363"/>
      <c r="T113" s="363"/>
      <c r="U113" s="363"/>
      <c r="V113" s="363"/>
    </row>
    <row r="114" spans="2:22" ht="74.25" customHeight="1">
      <c r="B114" s="363"/>
      <c r="C114" s="363"/>
      <c r="D114" s="363"/>
      <c r="E114" s="363"/>
      <c r="F114" s="363"/>
      <c r="G114" s="363"/>
      <c r="H114" s="363"/>
      <c r="I114" s="363"/>
      <c r="J114" s="363"/>
      <c r="K114" s="363"/>
      <c r="L114" s="363"/>
      <c r="M114" s="363"/>
      <c r="N114" s="363"/>
      <c r="O114" s="363"/>
      <c r="P114" s="363"/>
      <c r="Q114" s="363"/>
      <c r="R114" s="363"/>
      <c r="S114" s="363"/>
      <c r="T114" s="363"/>
      <c r="U114" s="363"/>
      <c r="V114" s="363"/>
    </row>
  </sheetData>
  <mergeCells count="10">
    <mergeCell ref="G3:K3"/>
    <mergeCell ref="T2:U2"/>
    <mergeCell ref="A1:J1"/>
    <mergeCell ref="A2:J2"/>
    <mergeCell ref="B3:F3"/>
    <mergeCell ref="K1:U1"/>
    <mergeCell ref="K2:S2"/>
    <mergeCell ref="L3:P3"/>
    <mergeCell ref="Q3:U3"/>
    <mergeCell ref="A3:A4"/>
  </mergeCells>
  <printOptions/>
  <pageMargins left="0.51" right="0" top="0.5905511811023623" bottom="0.7874015748031497" header="0" footer="0"/>
  <pageSetup fitToWidth="2" fitToHeight="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J17"/>
  <sheetViews>
    <sheetView workbookViewId="0" topLeftCell="A1">
      <selection activeCell="D15" sqref="D15"/>
    </sheetView>
  </sheetViews>
  <sheetFormatPr defaultColWidth="9.00390625" defaultRowHeight="16.5"/>
  <cols>
    <col min="1" max="1" width="8.25390625" style="50" customWidth="1"/>
    <col min="2" max="4" width="9.125" style="1" customWidth="1"/>
    <col min="5" max="5" width="12.125" style="1" customWidth="1"/>
    <col min="6" max="7" width="9.125" style="1" customWidth="1"/>
    <col min="8" max="8" width="12.125" style="1" customWidth="1"/>
    <col min="9" max="9" width="8.375" style="1" customWidth="1"/>
    <col min="10" max="16384" width="9.00390625" style="37" customWidth="1"/>
  </cols>
  <sheetData>
    <row r="1" spans="1:9" ht="33" customHeight="1">
      <c r="A1" s="641" t="s">
        <v>210</v>
      </c>
      <c r="B1" s="641"/>
      <c r="C1" s="641"/>
      <c r="D1" s="641"/>
      <c r="E1" s="641"/>
      <c r="F1" s="641"/>
      <c r="G1" s="641"/>
      <c r="H1" s="641"/>
      <c r="I1" s="641"/>
    </row>
    <row r="2" spans="1:9" ht="33" customHeight="1">
      <c r="A2" s="621" t="s">
        <v>859</v>
      </c>
      <c r="B2" s="621"/>
      <c r="C2" s="621"/>
      <c r="D2" s="621"/>
      <c r="E2" s="621"/>
      <c r="F2" s="621"/>
      <c r="G2" s="621"/>
      <c r="H2" s="621"/>
      <c r="I2" s="3" t="s">
        <v>313</v>
      </c>
    </row>
    <row r="3" spans="1:10" ht="36.75" customHeight="1">
      <c r="A3" s="615" t="s">
        <v>314</v>
      </c>
      <c r="B3" s="616" t="s">
        <v>315</v>
      </c>
      <c r="C3" s="620" t="s">
        <v>328</v>
      </c>
      <c r="D3" s="622"/>
      <c r="E3" s="623"/>
      <c r="F3" s="620" t="s">
        <v>329</v>
      </c>
      <c r="G3" s="619"/>
      <c r="H3" s="619"/>
      <c r="I3" s="625" t="s">
        <v>330</v>
      </c>
      <c r="J3" s="39"/>
    </row>
    <row r="4" spans="1:10" ht="46.5" customHeight="1">
      <c r="A4" s="623"/>
      <c r="B4" s="617"/>
      <c r="C4" s="40" t="s">
        <v>318</v>
      </c>
      <c r="D4" s="40" t="s">
        <v>331</v>
      </c>
      <c r="E4" s="41" t="s">
        <v>332</v>
      </c>
      <c r="F4" s="40" t="s">
        <v>318</v>
      </c>
      <c r="G4" s="40" t="s">
        <v>331</v>
      </c>
      <c r="H4" s="41" t="s">
        <v>333</v>
      </c>
      <c r="I4" s="620"/>
      <c r="J4" s="39"/>
    </row>
    <row r="5" spans="1:10" ht="54.75" customHeight="1">
      <c r="A5" s="42" t="s">
        <v>211</v>
      </c>
      <c r="B5" s="43">
        <f aca="true" t="shared" si="0" ref="B5:I5">SUM(B6:B15)</f>
        <v>4480</v>
      </c>
      <c r="C5" s="43">
        <f t="shared" si="0"/>
        <v>3641</v>
      </c>
      <c r="D5" s="43">
        <f t="shared" si="0"/>
        <v>1050</v>
      </c>
      <c r="E5" s="43">
        <f t="shared" si="0"/>
        <v>2591</v>
      </c>
      <c r="F5" s="43">
        <f t="shared" si="0"/>
        <v>791</v>
      </c>
      <c r="G5" s="43">
        <f t="shared" si="0"/>
        <v>6</v>
      </c>
      <c r="H5" s="43">
        <f t="shared" si="0"/>
        <v>785</v>
      </c>
      <c r="I5" s="43">
        <f t="shared" si="0"/>
        <v>48</v>
      </c>
      <c r="J5" s="39"/>
    </row>
    <row r="6" spans="1:9" ht="54.75" customHeight="1">
      <c r="A6" s="45" t="s">
        <v>334</v>
      </c>
      <c r="B6" s="43">
        <f aca="true" t="shared" si="1" ref="B6:B12">C6+F6+I6</f>
        <v>495</v>
      </c>
      <c r="C6" s="43">
        <f aca="true" t="shared" si="2" ref="C6:C12">SUM(D6:E6)</f>
        <v>397</v>
      </c>
      <c r="D6" s="43">
        <v>132</v>
      </c>
      <c r="E6" s="43">
        <v>265</v>
      </c>
      <c r="F6" s="43">
        <f aca="true" t="shared" si="3" ref="F6:F12">SUM(G6:H6)</f>
        <v>93</v>
      </c>
      <c r="G6" s="43">
        <v>0</v>
      </c>
      <c r="H6" s="43">
        <v>93</v>
      </c>
      <c r="I6" s="43">
        <v>5</v>
      </c>
    </row>
    <row r="7" spans="1:9" s="39" customFormat="1" ht="54.75" customHeight="1">
      <c r="A7" s="42" t="s">
        <v>323</v>
      </c>
      <c r="B7" s="46">
        <f t="shared" si="1"/>
        <v>516</v>
      </c>
      <c r="C7" s="46">
        <f t="shared" si="2"/>
        <v>427</v>
      </c>
      <c r="D7" s="46">
        <v>131</v>
      </c>
      <c r="E7" s="46">
        <v>296</v>
      </c>
      <c r="F7" s="46">
        <f t="shared" si="3"/>
        <v>85</v>
      </c>
      <c r="G7" s="46">
        <v>1</v>
      </c>
      <c r="H7" s="46">
        <v>84</v>
      </c>
      <c r="I7" s="46">
        <v>4</v>
      </c>
    </row>
    <row r="8" spans="1:9" s="39" customFormat="1" ht="54.75" customHeight="1">
      <c r="A8" s="42" t="s">
        <v>324</v>
      </c>
      <c r="B8" s="46">
        <f t="shared" si="1"/>
        <v>453</v>
      </c>
      <c r="C8" s="46">
        <f t="shared" si="2"/>
        <v>365</v>
      </c>
      <c r="D8" s="46">
        <v>105</v>
      </c>
      <c r="E8" s="46">
        <v>260</v>
      </c>
      <c r="F8" s="46">
        <f t="shared" si="3"/>
        <v>83</v>
      </c>
      <c r="G8" s="46">
        <v>0</v>
      </c>
      <c r="H8" s="46">
        <v>83</v>
      </c>
      <c r="I8" s="46">
        <v>5</v>
      </c>
    </row>
    <row r="9" spans="1:9" ht="54.75" customHeight="1">
      <c r="A9" s="42" t="s">
        <v>325</v>
      </c>
      <c r="B9" s="46">
        <f t="shared" si="1"/>
        <v>448</v>
      </c>
      <c r="C9" s="46">
        <f t="shared" si="2"/>
        <v>348</v>
      </c>
      <c r="D9" s="46">
        <v>113</v>
      </c>
      <c r="E9" s="46">
        <v>235</v>
      </c>
      <c r="F9" s="46">
        <f t="shared" si="3"/>
        <v>94</v>
      </c>
      <c r="G9" s="46">
        <v>0</v>
      </c>
      <c r="H9" s="46">
        <v>94</v>
      </c>
      <c r="I9" s="46">
        <v>6</v>
      </c>
    </row>
    <row r="10" spans="1:9" s="39" customFormat="1" ht="54.75" customHeight="1">
      <c r="A10" s="42" t="s">
        <v>583</v>
      </c>
      <c r="B10" s="46">
        <f t="shared" si="1"/>
        <v>456</v>
      </c>
      <c r="C10" s="46">
        <f t="shared" si="2"/>
        <v>373</v>
      </c>
      <c r="D10" s="46">
        <v>114</v>
      </c>
      <c r="E10" s="46">
        <v>259</v>
      </c>
      <c r="F10" s="46">
        <f t="shared" si="3"/>
        <v>79</v>
      </c>
      <c r="G10" s="46">
        <v>0</v>
      </c>
      <c r="H10" s="46">
        <v>79</v>
      </c>
      <c r="I10" s="46">
        <v>4</v>
      </c>
    </row>
    <row r="11" spans="1:9" ht="54.75" customHeight="1">
      <c r="A11" s="42" t="s">
        <v>326</v>
      </c>
      <c r="B11" s="46">
        <f t="shared" si="1"/>
        <v>452</v>
      </c>
      <c r="C11" s="46">
        <f t="shared" si="2"/>
        <v>363</v>
      </c>
      <c r="D11" s="46">
        <v>101</v>
      </c>
      <c r="E11" s="46">
        <v>262</v>
      </c>
      <c r="F11" s="46">
        <f t="shared" si="3"/>
        <v>82</v>
      </c>
      <c r="G11" s="46">
        <v>0</v>
      </c>
      <c r="H11" s="46">
        <v>82</v>
      </c>
      <c r="I11" s="46">
        <v>7</v>
      </c>
    </row>
    <row r="12" spans="1:9" ht="54.75" customHeight="1">
      <c r="A12" s="42" t="s">
        <v>276</v>
      </c>
      <c r="B12" s="46">
        <f t="shared" si="1"/>
        <v>412</v>
      </c>
      <c r="C12" s="46">
        <f t="shared" si="2"/>
        <v>348</v>
      </c>
      <c r="D12" s="46">
        <v>96</v>
      </c>
      <c r="E12" s="46">
        <v>252</v>
      </c>
      <c r="F12" s="46">
        <f t="shared" si="3"/>
        <v>60</v>
      </c>
      <c r="G12" s="46">
        <v>1</v>
      </c>
      <c r="H12" s="46">
        <v>59</v>
      </c>
      <c r="I12" s="46">
        <v>4</v>
      </c>
    </row>
    <row r="13" spans="1:9" ht="54.75" customHeight="1">
      <c r="A13" s="42" t="s">
        <v>766</v>
      </c>
      <c r="B13" s="46">
        <f>C13+F13+I13</f>
        <v>411</v>
      </c>
      <c r="C13" s="46">
        <f>SUM(D13:E13)</f>
        <v>345</v>
      </c>
      <c r="D13" s="46">
        <v>95</v>
      </c>
      <c r="E13" s="46">
        <v>250</v>
      </c>
      <c r="F13" s="46">
        <f>SUM(G13:H13)</f>
        <v>60</v>
      </c>
      <c r="G13" s="46">
        <v>1</v>
      </c>
      <c r="H13" s="46">
        <v>59</v>
      </c>
      <c r="I13" s="46">
        <v>6</v>
      </c>
    </row>
    <row r="14" spans="1:9" ht="54.75" customHeight="1">
      <c r="A14" s="42" t="s">
        <v>816</v>
      </c>
      <c r="B14" s="46">
        <f>C14+F14+I14</f>
        <v>422</v>
      </c>
      <c r="C14" s="46">
        <f>SUM(D14:E14)</f>
        <v>345</v>
      </c>
      <c r="D14" s="46">
        <v>79</v>
      </c>
      <c r="E14" s="46">
        <v>266</v>
      </c>
      <c r="F14" s="46">
        <f>SUM(G14:H14)</f>
        <v>75</v>
      </c>
      <c r="G14" s="46">
        <v>2</v>
      </c>
      <c r="H14" s="46">
        <v>73</v>
      </c>
      <c r="I14" s="46">
        <v>2</v>
      </c>
    </row>
    <row r="15" spans="1:9" ht="54.75" customHeight="1">
      <c r="A15" s="38" t="s">
        <v>867</v>
      </c>
      <c r="B15" s="440">
        <f>C15+F15+I15</f>
        <v>415</v>
      </c>
      <c r="C15" s="47">
        <f>SUM(D15:E15)</f>
        <v>330</v>
      </c>
      <c r="D15" s="47">
        <v>84</v>
      </c>
      <c r="E15" s="47">
        <v>246</v>
      </c>
      <c r="F15" s="47">
        <f>SUM(G15:H15)</f>
        <v>80</v>
      </c>
      <c r="G15" s="47">
        <v>1</v>
      </c>
      <c r="H15" s="47">
        <v>79</v>
      </c>
      <c r="I15" s="47">
        <v>5</v>
      </c>
    </row>
    <row r="16" spans="1:9" ht="21.75" customHeight="1">
      <c r="A16" s="629" t="s">
        <v>335</v>
      </c>
      <c r="B16" s="624"/>
      <c r="C16" s="624"/>
      <c r="D16" s="624"/>
      <c r="E16" s="624"/>
      <c r="F16" s="624"/>
      <c r="G16" s="624"/>
      <c r="H16" s="624"/>
      <c r="I16" s="624"/>
    </row>
    <row r="17" spans="1:9" ht="16.5">
      <c r="A17" s="49"/>
      <c r="B17" s="36"/>
      <c r="C17" s="36"/>
      <c r="D17" s="36"/>
      <c r="E17" s="36"/>
      <c r="F17" s="36"/>
      <c r="G17" s="36"/>
      <c r="H17" s="36"/>
      <c r="I17" s="36"/>
    </row>
  </sheetData>
  <mergeCells count="8">
    <mergeCell ref="A16:I16"/>
    <mergeCell ref="I3:I4"/>
    <mergeCell ref="A1:I1"/>
    <mergeCell ref="A2:H2"/>
    <mergeCell ref="C3:E3"/>
    <mergeCell ref="F3:H3"/>
    <mergeCell ref="A3:A4"/>
    <mergeCell ref="B3:B4"/>
  </mergeCells>
  <printOptions/>
  <pageMargins left="0.6299212598425197" right="0" top="0.5905511811023623" bottom="0.7874015748031497" header="0" footer="0"/>
  <pageSetup fitToHeight="1" fitToWidth="1"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R13"/>
  <sheetViews>
    <sheetView workbookViewId="0" topLeftCell="A1">
      <pane ySplit="5" topLeftCell="BM6" activePane="bottomLeft" state="frozen"/>
      <selection pane="topLeft" activeCell="A1" sqref="A1"/>
      <selection pane="bottomLeft" activeCell="D7" sqref="D7"/>
    </sheetView>
  </sheetViews>
  <sheetFormatPr defaultColWidth="9.00390625" defaultRowHeight="36" customHeight="1"/>
  <cols>
    <col min="1" max="1" width="8.50390625" style="120" customWidth="1"/>
    <col min="2" max="2" width="10.25390625" style="120" customWidth="1"/>
    <col min="3" max="3" width="10.125" style="120" customWidth="1"/>
    <col min="4" max="4" width="11.25390625" style="120" customWidth="1"/>
    <col min="5" max="5" width="10.50390625" style="120" customWidth="1"/>
    <col min="6" max="6" width="10.625" style="120" customWidth="1"/>
    <col min="7" max="7" width="8.875" style="120" customWidth="1"/>
    <col min="8" max="8" width="12.625" style="120" customWidth="1"/>
    <col min="9" max="9" width="8.875" style="120" customWidth="1"/>
    <col min="10" max="10" width="10.625" style="120" customWidth="1"/>
    <col min="11" max="11" width="9.625" style="120" customWidth="1"/>
    <col min="12" max="12" width="10.375" style="120" customWidth="1"/>
    <col min="13" max="14" width="10.625" style="120" customWidth="1"/>
    <col min="15" max="15" width="10.375" style="120" customWidth="1"/>
    <col min="16" max="17" width="12.125" style="120" customWidth="1"/>
    <col min="18" max="16384" width="9.00390625" style="78" customWidth="1"/>
  </cols>
  <sheetData>
    <row r="1" spans="1:18" ht="33" customHeight="1">
      <c r="A1" s="677" t="s">
        <v>787</v>
      </c>
      <c r="B1" s="677"/>
      <c r="C1" s="677"/>
      <c r="D1" s="677"/>
      <c r="E1" s="677"/>
      <c r="F1" s="677"/>
      <c r="G1" s="677"/>
      <c r="H1" s="677"/>
      <c r="I1" s="677"/>
      <c r="J1" s="657" t="s">
        <v>773</v>
      </c>
      <c r="K1" s="657"/>
      <c r="L1" s="657"/>
      <c r="M1" s="657"/>
      <c r="N1" s="657"/>
      <c r="O1" s="657"/>
      <c r="P1" s="657"/>
      <c r="Q1" s="657"/>
      <c r="R1" s="106"/>
    </row>
    <row r="2" spans="1:18" s="108" customFormat="1" ht="33" customHeight="1">
      <c r="A2" s="678" t="s">
        <v>861</v>
      </c>
      <c r="B2" s="678"/>
      <c r="C2" s="678"/>
      <c r="D2" s="678"/>
      <c r="E2" s="678"/>
      <c r="F2" s="678"/>
      <c r="G2" s="678"/>
      <c r="H2" s="678"/>
      <c r="I2" s="678"/>
      <c r="J2" s="665" t="s">
        <v>774</v>
      </c>
      <c r="K2" s="666"/>
      <c r="L2" s="666"/>
      <c r="M2" s="666"/>
      <c r="N2" s="666"/>
      <c r="O2" s="666"/>
      <c r="P2" s="671" t="s">
        <v>775</v>
      </c>
      <c r="Q2" s="671"/>
      <c r="R2" s="107"/>
    </row>
    <row r="3" spans="1:18" ht="30" customHeight="1">
      <c r="A3" s="667" t="s">
        <v>597</v>
      </c>
      <c r="B3" s="669" t="s">
        <v>598</v>
      </c>
      <c r="C3" s="672" t="s">
        <v>776</v>
      </c>
      <c r="D3" s="673"/>
      <c r="E3" s="673"/>
      <c r="F3" s="673"/>
      <c r="G3" s="673"/>
      <c r="H3" s="673"/>
      <c r="I3" s="673"/>
      <c r="J3" s="673"/>
      <c r="K3" s="674"/>
      <c r="L3" s="670" t="s">
        <v>777</v>
      </c>
      <c r="M3" s="676"/>
      <c r="N3" s="676"/>
      <c r="O3" s="675" t="s">
        <v>778</v>
      </c>
      <c r="P3" s="675"/>
      <c r="Q3" s="672"/>
      <c r="R3" s="106"/>
    </row>
    <row r="4" spans="1:18" ht="45" customHeight="1">
      <c r="A4" s="668"/>
      <c r="B4" s="670"/>
      <c r="C4" s="122" t="s">
        <v>603</v>
      </c>
      <c r="D4" s="110" t="s">
        <v>687</v>
      </c>
      <c r="E4" s="110" t="s">
        <v>688</v>
      </c>
      <c r="F4" s="123" t="s">
        <v>646</v>
      </c>
      <c r="G4" s="123" t="s">
        <v>779</v>
      </c>
      <c r="H4" s="111" t="s">
        <v>270</v>
      </c>
      <c r="I4" s="360" t="s">
        <v>649</v>
      </c>
      <c r="J4" s="121" t="s">
        <v>647</v>
      </c>
      <c r="K4" s="122" t="s">
        <v>648</v>
      </c>
      <c r="L4" s="122" t="s">
        <v>603</v>
      </c>
      <c r="M4" s="122" t="s">
        <v>609</v>
      </c>
      <c r="N4" s="123" t="s">
        <v>780</v>
      </c>
      <c r="O4" s="122" t="s">
        <v>603</v>
      </c>
      <c r="P4" s="123" t="s">
        <v>781</v>
      </c>
      <c r="Q4" s="124" t="s">
        <v>782</v>
      </c>
      <c r="R4" s="106"/>
    </row>
    <row r="5" spans="1:18" s="126" customFormat="1" ht="75.75" customHeight="1" hidden="1">
      <c r="A5" s="116" t="s">
        <v>783</v>
      </c>
      <c r="B5" s="114">
        <f aca="true" t="shared" si="0" ref="B5:Q5">SUM(B6:B11)</f>
        <v>89336</v>
      </c>
      <c r="C5" s="115">
        <f t="shared" si="0"/>
        <v>87232</v>
      </c>
      <c r="D5" s="115">
        <f t="shared" si="0"/>
        <v>2368</v>
      </c>
      <c r="E5" s="115">
        <f t="shared" si="0"/>
        <v>73030</v>
      </c>
      <c r="F5" s="115">
        <f t="shared" si="0"/>
        <v>0</v>
      </c>
      <c r="G5" s="115">
        <f t="shared" si="0"/>
        <v>0</v>
      </c>
      <c r="H5" s="115">
        <f t="shared" si="0"/>
        <v>10800</v>
      </c>
      <c r="I5" s="115">
        <f t="shared" si="0"/>
        <v>0</v>
      </c>
      <c r="J5" s="115">
        <f t="shared" si="0"/>
        <v>-156</v>
      </c>
      <c r="K5" s="115">
        <f t="shared" si="0"/>
        <v>1190</v>
      </c>
      <c r="L5" s="115">
        <f t="shared" si="0"/>
        <v>1678</v>
      </c>
      <c r="M5" s="115">
        <f t="shared" si="0"/>
        <v>0</v>
      </c>
      <c r="N5" s="115">
        <f t="shared" si="0"/>
        <v>1678</v>
      </c>
      <c r="O5" s="115">
        <f t="shared" si="0"/>
        <v>426</v>
      </c>
      <c r="P5" s="115">
        <f t="shared" si="0"/>
        <v>426</v>
      </c>
      <c r="Q5" s="115">
        <f t="shared" si="0"/>
        <v>0</v>
      </c>
      <c r="R5" s="125"/>
    </row>
    <row r="6" spans="1:18" s="130" customFormat="1" ht="103.5" customHeight="1">
      <c r="A6" s="127" t="s">
        <v>211</v>
      </c>
      <c r="B6" s="128">
        <f aca="true" t="shared" si="1" ref="B6:B11">C6+L6+O6</f>
        <v>44668</v>
      </c>
      <c r="C6" s="129">
        <f aca="true" t="shared" si="2" ref="C6:C11">D6+E6+F6+G6+H6+I6+J6+K6</f>
        <v>43616</v>
      </c>
      <c r="D6" s="129">
        <f aca="true" t="shared" si="3" ref="D6:K6">D7+D8+D9+D10+D11</f>
        <v>1184</v>
      </c>
      <c r="E6" s="129">
        <f t="shared" si="3"/>
        <v>36515</v>
      </c>
      <c r="F6" s="129">
        <f t="shared" si="3"/>
        <v>0</v>
      </c>
      <c r="G6" s="129">
        <f t="shared" si="3"/>
        <v>0</v>
      </c>
      <c r="H6" s="129">
        <f t="shared" si="3"/>
        <v>5400</v>
      </c>
      <c r="I6" s="129">
        <f t="shared" si="3"/>
        <v>0</v>
      </c>
      <c r="J6" s="500">
        <f t="shared" si="3"/>
        <v>-78</v>
      </c>
      <c r="K6" s="129">
        <f t="shared" si="3"/>
        <v>595</v>
      </c>
      <c r="L6" s="129">
        <f aca="true" t="shared" si="4" ref="L6:L11">M6+N6</f>
        <v>839</v>
      </c>
      <c r="M6" s="129">
        <f>M7+M8+M9+M10+M11</f>
        <v>0</v>
      </c>
      <c r="N6" s="129">
        <f>N7+N8+N9+N10+N11</f>
        <v>839</v>
      </c>
      <c r="O6" s="129">
        <f aca="true" t="shared" si="5" ref="O6:O11">P6+Q6</f>
        <v>213</v>
      </c>
      <c r="P6" s="129">
        <f>P7+P8+P9+P10+P11</f>
        <v>213</v>
      </c>
      <c r="Q6" s="129">
        <f>Q7+Q8+Q9+Q10+Q11</f>
        <v>0</v>
      </c>
      <c r="R6" s="125"/>
    </row>
    <row r="7" spans="1:18" s="133" customFormat="1" ht="103.5" customHeight="1">
      <c r="A7" s="127" t="s">
        <v>599</v>
      </c>
      <c r="B7" s="128">
        <f t="shared" si="1"/>
        <v>41696</v>
      </c>
      <c r="C7" s="129">
        <f t="shared" si="2"/>
        <v>40962</v>
      </c>
      <c r="D7" s="129">
        <v>618</v>
      </c>
      <c r="E7" s="129">
        <v>34501</v>
      </c>
      <c r="F7" s="129">
        <v>0</v>
      </c>
      <c r="G7" s="129">
        <v>0</v>
      </c>
      <c r="H7" s="129">
        <v>5326</v>
      </c>
      <c r="I7" s="129">
        <v>0</v>
      </c>
      <c r="J7" s="500">
        <v>-78</v>
      </c>
      <c r="K7" s="129">
        <v>595</v>
      </c>
      <c r="L7" s="129">
        <f t="shared" si="4"/>
        <v>734</v>
      </c>
      <c r="M7" s="129">
        <v>0</v>
      </c>
      <c r="N7" s="129">
        <v>734</v>
      </c>
      <c r="O7" s="129">
        <f t="shared" si="5"/>
        <v>0</v>
      </c>
      <c r="P7" s="129">
        <v>0</v>
      </c>
      <c r="Q7" s="131">
        <v>0</v>
      </c>
      <c r="R7" s="132"/>
    </row>
    <row r="8" spans="1:18" ht="103.5" customHeight="1">
      <c r="A8" s="127" t="s">
        <v>600</v>
      </c>
      <c r="B8" s="128">
        <f t="shared" si="1"/>
        <v>2580</v>
      </c>
      <c r="C8" s="129">
        <f t="shared" si="2"/>
        <v>2580</v>
      </c>
      <c r="D8" s="129">
        <v>566</v>
      </c>
      <c r="E8" s="129">
        <v>1940</v>
      </c>
      <c r="F8" s="129">
        <v>0</v>
      </c>
      <c r="G8" s="129">
        <v>0</v>
      </c>
      <c r="H8" s="129">
        <v>74</v>
      </c>
      <c r="I8" s="129">
        <v>0</v>
      </c>
      <c r="J8" s="129">
        <v>0</v>
      </c>
      <c r="K8" s="129">
        <v>0</v>
      </c>
      <c r="L8" s="129">
        <f t="shared" si="4"/>
        <v>0</v>
      </c>
      <c r="M8" s="129">
        <v>0</v>
      </c>
      <c r="N8" s="129">
        <v>0</v>
      </c>
      <c r="O8" s="129">
        <f t="shared" si="5"/>
        <v>0</v>
      </c>
      <c r="P8" s="129">
        <v>0</v>
      </c>
      <c r="Q8" s="129">
        <v>0</v>
      </c>
      <c r="R8" s="134"/>
    </row>
    <row r="9" spans="1:18" ht="103.5" customHeight="1">
      <c r="A9" s="127" t="s">
        <v>601</v>
      </c>
      <c r="B9" s="128">
        <f t="shared" si="1"/>
        <v>213</v>
      </c>
      <c r="C9" s="129">
        <f t="shared" si="2"/>
        <v>0</v>
      </c>
      <c r="D9" s="131">
        <v>0</v>
      </c>
      <c r="E9" s="129">
        <v>0</v>
      </c>
      <c r="F9" s="129">
        <v>0</v>
      </c>
      <c r="G9" s="129">
        <v>0</v>
      </c>
      <c r="H9" s="129">
        <v>0</v>
      </c>
      <c r="I9" s="129">
        <v>0</v>
      </c>
      <c r="J9" s="129">
        <v>0</v>
      </c>
      <c r="K9" s="129">
        <v>0</v>
      </c>
      <c r="L9" s="129">
        <f t="shared" si="4"/>
        <v>0</v>
      </c>
      <c r="M9" s="129">
        <v>0</v>
      </c>
      <c r="N9" s="129">
        <v>0</v>
      </c>
      <c r="O9" s="129">
        <f t="shared" si="5"/>
        <v>213</v>
      </c>
      <c r="P9" s="129">
        <v>213</v>
      </c>
      <c r="Q9" s="129">
        <v>0</v>
      </c>
      <c r="R9" s="134"/>
    </row>
    <row r="10" spans="1:18" ht="103.5" customHeight="1">
      <c r="A10" s="113" t="s">
        <v>784</v>
      </c>
      <c r="B10" s="128">
        <f t="shared" si="1"/>
        <v>0</v>
      </c>
      <c r="C10" s="129">
        <f t="shared" si="2"/>
        <v>0</v>
      </c>
      <c r="D10" s="131">
        <v>0</v>
      </c>
      <c r="E10" s="129">
        <v>0</v>
      </c>
      <c r="F10" s="129">
        <v>0</v>
      </c>
      <c r="G10" s="129">
        <v>0</v>
      </c>
      <c r="H10" s="129">
        <v>0</v>
      </c>
      <c r="I10" s="129">
        <v>0</v>
      </c>
      <c r="J10" s="129">
        <v>0</v>
      </c>
      <c r="K10" s="129">
        <v>0</v>
      </c>
      <c r="L10" s="129">
        <f t="shared" si="4"/>
        <v>0</v>
      </c>
      <c r="M10" s="129">
        <v>0</v>
      </c>
      <c r="N10" s="129">
        <v>0</v>
      </c>
      <c r="O10" s="129">
        <f t="shared" si="5"/>
        <v>0</v>
      </c>
      <c r="P10" s="129">
        <v>0</v>
      </c>
      <c r="Q10" s="129">
        <v>0</v>
      </c>
      <c r="R10" s="134"/>
    </row>
    <row r="11" spans="1:18" ht="103.5" customHeight="1">
      <c r="A11" s="135" t="s">
        <v>785</v>
      </c>
      <c r="B11" s="136">
        <f t="shared" si="1"/>
        <v>179</v>
      </c>
      <c r="C11" s="137">
        <f t="shared" si="2"/>
        <v>74</v>
      </c>
      <c r="D11" s="137">
        <v>0</v>
      </c>
      <c r="E11" s="137">
        <v>74</v>
      </c>
      <c r="F11" s="137">
        <v>0</v>
      </c>
      <c r="G11" s="137">
        <v>0</v>
      </c>
      <c r="H11" s="137">
        <v>0</v>
      </c>
      <c r="I11" s="137">
        <v>0</v>
      </c>
      <c r="J11" s="137">
        <v>0</v>
      </c>
      <c r="K11" s="137">
        <v>0</v>
      </c>
      <c r="L11" s="137">
        <f t="shared" si="4"/>
        <v>105</v>
      </c>
      <c r="M11" s="137">
        <v>0</v>
      </c>
      <c r="N11" s="137">
        <v>105</v>
      </c>
      <c r="O11" s="137">
        <f t="shared" si="5"/>
        <v>0</v>
      </c>
      <c r="P11" s="138">
        <v>0</v>
      </c>
      <c r="Q11" s="137">
        <v>0</v>
      </c>
      <c r="R11" s="134"/>
    </row>
    <row r="12" spans="1:18" ht="20.25" customHeight="1">
      <c r="A12" s="117" t="s">
        <v>786</v>
      </c>
      <c r="B12" s="118"/>
      <c r="C12" s="118"/>
      <c r="D12" s="118"/>
      <c r="E12" s="118"/>
      <c r="F12" s="118"/>
      <c r="G12" s="118"/>
      <c r="H12" s="118"/>
      <c r="I12" s="118"/>
      <c r="J12" s="118"/>
      <c r="K12" s="118"/>
      <c r="L12" s="118"/>
      <c r="M12" s="118"/>
      <c r="N12" s="118"/>
      <c r="O12" s="118"/>
      <c r="P12" s="118"/>
      <c r="Q12" s="118"/>
      <c r="R12" s="119"/>
    </row>
    <row r="13" ht="36" customHeight="1">
      <c r="A13" s="118"/>
    </row>
  </sheetData>
  <mergeCells count="10">
    <mergeCell ref="J1:Q1"/>
    <mergeCell ref="J2:O2"/>
    <mergeCell ref="A3:A4"/>
    <mergeCell ref="B3:B4"/>
    <mergeCell ref="P2:Q2"/>
    <mergeCell ref="C3:K3"/>
    <mergeCell ref="O3:Q3"/>
    <mergeCell ref="L3:N3"/>
    <mergeCell ref="A1:I1"/>
    <mergeCell ref="A2:I2"/>
  </mergeCells>
  <printOptions/>
  <pageMargins left="0.6299212598425197" right="0" top="0.5905511811023623" bottom="0.7874015748031497" header="0" footer="0"/>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R13"/>
  <sheetViews>
    <sheetView workbookViewId="0" topLeftCell="A1">
      <selection activeCell="D7" sqref="D7"/>
    </sheetView>
  </sheetViews>
  <sheetFormatPr defaultColWidth="9.00390625" defaultRowHeight="36" customHeight="1"/>
  <cols>
    <col min="1" max="1" width="8.50390625" style="120" customWidth="1"/>
    <col min="2" max="2" width="10.25390625" style="120" customWidth="1"/>
    <col min="3" max="3" width="10.125" style="120" customWidth="1"/>
    <col min="4" max="4" width="11.25390625" style="120" customWidth="1"/>
    <col min="5" max="5" width="10.50390625" style="120" customWidth="1"/>
    <col min="6" max="6" width="10.625" style="120" customWidth="1"/>
    <col min="7" max="7" width="8.875" style="120" customWidth="1"/>
    <col min="8" max="8" width="12.625" style="120" customWidth="1"/>
    <col min="9" max="9" width="8.875" style="120" customWidth="1"/>
    <col min="10" max="10" width="10.625" style="120" customWidth="1"/>
    <col min="11" max="11" width="9.625" style="120" customWidth="1"/>
    <col min="12" max="12" width="10.375" style="120" customWidth="1"/>
    <col min="13" max="14" width="10.625" style="120" customWidth="1"/>
    <col min="15" max="15" width="10.375" style="120" customWidth="1"/>
    <col min="16" max="17" width="12.125" style="120" customWidth="1"/>
    <col min="18" max="16384" width="9.00390625" style="78" customWidth="1"/>
  </cols>
  <sheetData>
    <row r="1" spans="1:18" ht="33" customHeight="1">
      <c r="A1" s="677" t="s">
        <v>697</v>
      </c>
      <c r="B1" s="677"/>
      <c r="C1" s="677"/>
      <c r="D1" s="677"/>
      <c r="E1" s="677"/>
      <c r="F1" s="677"/>
      <c r="G1" s="677"/>
      <c r="H1" s="677"/>
      <c r="I1" s="677"/>
      <c r="J1" s="657" t="s">
        <v>681</v>
      </c>
      <c r="K1" s="657"/>
      <c r="L1" s="657"/>
      <c r="M1" s="657"/>
      <c r="N1" s="657"/>
      <c r="O1" s="657"/>
      <c r="P1" s="657"/>
      <c r="Q1" s="657"/>
      <c r="R1" s="106"/>
    </row>
    <row r="2" spans="1:18" s="108" customFormat="1" ht="33" customHeight="1">
      <c r="A2" s="678" t="s">
        <v>861</v>
      </c>
      <c r="B2" s="678"/>
      <c r="C2" s="678"/>
      <c r="D2" s="678"/>
      <c r="E2" s="678"/>
      <c r="F2" s="678"/>
      <c r="G2" s="678"/>
      <c r="H2" s="678"/>
      <c r="I2" s="678"/>
      <c r="J2" s="665" t="s">
        <v>698</v>
      </c>
      <c r="K2" s="666"/>
      <c r="L2" s="666"/>
      <c r="M2" s="666"/>
      <c r="N2" s="666"/>
      <c r="O2" s="666"/>
      <c r="P2" s="671" t="s">
        <v>682</v>
      </c>
      <c r="Q2" s="671"/>
      <c r="R2" s="107"/>
    </row>
    <row r="3" spans="1:18" ht="30" customHeight="1">
      <c r="A3" s="667" t="s">
        <v>658</v>
      </c>
      <c r="B3" s="669" t="s">
        <v>662</v>
      </c>
      <c r="C3" s="672" t="s">
        <v>699</v>
      </c>
      <c r="D3" s="673"/>
      <c r="E3" s="673"/>
      <c r="F3" s="673"/>
      <c r="G3" s="673"/>
      <c r="H3" s="673"/>
      <c r="I3" s="673"/>
      <c r="J3" s="673"/>
      <c r="K3" s="674"/>
      <c r="L3" s="670" t="s">
        <v>684</v>
      </c>
      <c r="M3" s="676"/>
      <c r="N3" s="676"/>
      <c r="O3" s="675" t="s">
        <v>685</v>
      </c>
      <c r="P3" s="675"/>
      <c r="Q3" s="672"/>
      <c r="R3" s="106"/>
    </row>
    <row r="4" spans="1:18" ht="45" customHeight="1">
      <c r="A4" s="668"/>
      <c r="B4" s="670"/>
      <c r="C4" s="122" t="s">
        <v>686</v>
      </c>
      <c r="D4" s="122" t="s">
        <v>700</v>
      </c>
      <c r="E4" s="122" t="s">
        <v>701</v>
      </c>
      <c r="F4" s="123" t="s">
        <v>646</v>
      </c>
      <c r="G4" s="123" t="s">
        <v>702</v>
      </c>
      <c r="H4" s="123" t="s">
        <v>703</v>
      </c>
      <c r="I4" s="360" t="s">
        <v>649</v>
      </c>
      <c r="J4" s="121" t="s">
        <v>647</v>
      </c>
      <c r="K4" s="122" t="s">
        <v>648</v>
      </c>
      <c r="L4" s="122" t="s">
        <v>686</v>
      </c>
      <c r="M4" s="122" t="s">
        <v>609</v>
      </c>
      <c r="N4" s="123" t="s">
        <v>689</v>
      </c>
      <c r="O4" s="122" t="s">
        <v>686</v>
      </c>
      <c r="P4" s="123" t="s">
        <v>704</v>
      </c>
      <c r="Q4" s="124" t="s">
        <v>705</v>
      </c>
      <c r="R4" s="106"/>
    </row>
    <row r="5" spans="1:18" s="126" customFormat="1" ht="75.75" customHeight="1" hidden="1">
      <c r="A5" s="116" t="s">
        <v>674</v>
      </c>
      <c r="B5" s="114">
        <f aca="true" t="shared" si="0" ref="B5:Q5">SUM(B6:B11)</f>
        <v>27424598</v>
      </c>
      <c r="C5" s="115">
        <f t="shared" si="0"/>
        <v>25764412</v>
      </c>
      <c r="D5" s="115">
        <f t="shared" si="0"/>
        <v>529738</v>
      </c>
      <c r="E5" s="115">
        <f t="shared" si="0"/>
        <v>23745788</v>
      </c>
      <c r="F5" s="115">
        <f t="shared" si="0"/>
        <v>149668</v>
      </c>
      <c r="G5" s="115">
        <f t="shared" si="0"/>
        <v>274</v>
      </c>
      <c r="H5" s="115">
        <f t="shared" si="0"/>
        <v>888050</v>
      </c>
      <c r="I5" s="115">
        <f t="shared" si="0"/>
        <v>113934</v>
      </c>
      <c r="J5" s="115">
        <f t="shared" si="0"/>
        <v>79312</v>
      </c>
      <c r="K5" s="115">
        <f t="shared" si="0"/>
        <v>257648</v>
      </c>
      <c r="L5" s="115">
        <f t="shared" si="0"/>
        <v>1258592</v>
      </c>
      <c r="M5" s="115">
        <f t="shared" si="0"/>
        <v>475646</v>
      </c>
      <c r="N5" s="115">
        <f t="shared" si="0"/>
        <v>782946</v>
      </c>
      <c r="O5" s="115">
        <f t="shared" si="0"/>
        <v>401594</v>
      </c>
      <c r="P5" s="115">
        <f t="shared" si="0"/>
        <v>356440</v>
      </c>
      <c r="Q5" s="115">
        <f t="shared" si="0"/>
        <v>45154</v>
      </c>
      <c r="R5" s="125"/>
    </row>
    <row r="6" spans="1:18" s="130" customFormat="1" ht="103.5" customHeight="1">
      <c r="A6" s="127" t="s">
        <v>691</v>
      </c>
      <c r="B6" s="287">
        <f aca="true" t="shared" si="1" ref="B6:B11">C6+L6+O6</f>
        <v>13712299</v>
      </c>
      <c r="C6" s="129">
        <f aca="true" t="shared" si="2" ref="C6:C11">D6+E6+F6+G6+H6+I6+J6+K6</f>
        <v>12882206</v>
      </c>
      <c r="D6" s="129">
        <f>D7+D8+D9+D10+D11</f>
        <v>264869</v>
      </c>
      <c r="E6" s="129">
        <f aca="true" t="shared" si="3" ref="E6:K6">E7+E8+E9+E10+E11</f>
        <v>11872894</v>
      </c>
      <c r="F6" s="129">
        <f t="shared" si="3"/>
        <v>74834</v>
      </c>
      <c r="G6" s="129">
        <f t="shared" si="3"/>
        <v>137</v>
      </c>
      <c r="H6" s="131">
        <f t="shared" si="3"/>
        <v>444025</v>
      </c>
      <c r="I6" s="131">
        <f t="shared" si="3"/>
        <v>56967</v>
      </c>
      <c r="J6" s="131">
        <f t="shared" si="3"/>
        <v>39656</v>
      </c>
      <c r="K6" s="129">
        <f t="shared" si="3"/>
        <v>128824</v>
      </c>
      <c r="L6" s="129">
        <f aca="true" t="shared" si="4" ref="L6:L11">M6+N6</f>
        <v>629296</v>
      </c>
      <c r="M6" s="129">
        <f>M7+M8+M9+M10+M11</f>
        <v>237823</v>
      </c>
      <c r="N6" s="129">
        <f>N7+N8+N9+N10+N11</f>
        <v>391473</v>
      </c>
      <c r="O6" s="129">
        <f aca="true" t="shared" si="5" ref="O6:O11">P6+Q6</f>
        <v>200797</v>
      </c>
      <c r="P6" s="131">
        <f>P7+P8+P9+P10+P11</f>
        <v>178220</v>
      </c>
      <c r="Q6" s="129">
        <f>Q7+Q8+Q9+Q10+Q11</f>
        <v>22577</v>
      </c>
      <c r="R6" s="125"/>
    </row>
    <row r="7" spans="1:18" s="133" customFormat="1" ht="103.5" customHeight="1">
      <c r="A7" s="127" t="s">
        <v>692</v>
      </c>
      <c r="B7" s="287">
        <f t="shared" si="1"/>
        <v>5696874</v>
      </c>
      <c r="C7" s="129">
        <f t="shared" si="2"/>
        <v>5377049</v>
      </c>
      <c r="D7" s="129">
        <v>79702</v>
      </c>
      <c r="E7" s="129">
        <v>4988192</v>
      </c>
      <c r="F7" s="129">
        <v>28051</v>
      </c>
      <c r="G7" s="129">
        <v>40</v>
      </c>
      <c r="H7" s="129">
        <v>197418</v>
      </c>
      <c r="I7" s="129">
        <v>13458</v>
      </c>
      <c r="J7" s="129">
        <v>19781</v>
      </c>
      <c r="K7" s="129">
        <v>50407</v>
      </c>
      <c r="L7" s="129">
        <f t="shared" si="4"/>
        <v>240113</v>
      </c>
      <c r="M7" s="129">
        <v>94559</v>
      </c>
      <c r="N7" s="129">
        <v>145554</v>
      </c>
      <c r="O7" s="129">
        <f t="shared" si="5"/>
        <v>79712</v>
      </c>
      <c r="P7" s="131">
        <v>68069</v>
      </c>
      <c r="Q7" s="131">
        <v>11643</v>
      </c>
      <c r="R7" s="132"/>
    </row>
    <row r="8" spans="1:18" ht="103.5" customHeight="1">
      <c r="A8" s="127" t="s">
        <v>693</v>
      </c>
      <c r="B8" s="128">
        <f t="shared" si="1"/>
        <v>2127107</v>
      </c>
      <c r="C8" s="129">
        <f t="shared" si="2"/>
        <v>2034883</v>
      </c>
      <c r="D8" s="129">
        <v>27713</v>
      </c>
      <c r="E8" s="131">
        <v>1893677</v>
      </c>
      <c r="F8" s="129">
        <v>12634</v>
      </c>
      <c r="G8" s="129">
        <v>0</v>
      </c>
      <c r="H8" s="129">
        <v>66254</v>
      </c>
      <c r="I8" s="129">
        <v>9278</v>
      </c>
      <c r="J8" s="291">
        <v>6647</v>
      </c>
      <c r="K8" s="129">
        <v>18680</v>
      </c>
      <c r="L8" s="129">
        <f>M8+N8</f>
        <v>67800</v>
      </c>
      <c r="M8" s="129">
        <v>26225</v>
      </c>
      <c r="N8" s="129">
        <v>41575</v>
      </c>
      <c r="O8" s="129">
        <f t="shared" si="5"/>
        <v>24424</v>
      </c>
      <c r="P8" s="129">
        <v>23532</v>
      </c>
      <c r="Q8" s="129">
        <v>892</v>
      </c>
      <c r="R8" s="134"/>
    </row>
    <row r="9" spans="1:18" ht="103.5" customHeight="1">
      <c r="A9" s="127" t="s">
        <v>694</v>
      </c>
      <c r="B9" s="329">
        <f t="shared" si="1"/>
        <v>3661268</v>
      </c>
      <c r="C9" s="327">
        <f t="shared" si="2"/>
        <v>3389293</v>
      </c>
      <c r="D9" s="328">
        <v>106673</v>
      </c>
      <c r="E9" s="327">
        <v>3073602</v>
      </c>
      <c r="F9" s="327">
        <v>21446</v>
      </c>
      <c r="G9" s="327">
        <v>97</v>
      </c>
      <c r="H9" s="327">
        <v>121888</v>
      </c>
      <c r="I9" s="327">
        <v>26286</v>
      </c>
      <c r="J9" s="327">
        <v>8213</v>
      </c>
      <c r="K9" s="327">
        <v>31088</v>
      </c>
      <c r="L9" s="327">
        <f t="shared" si="4"/>
        <v>216725</v>
      </c>
      <c r="M9" s="327">
        <v>79360</v>
      </c>
      <c r="N9" s="327">
        <v>137365</v>
      </c>
      <c r="O9" s="327">
        <f t="shared" si="5"/>
        <v>55250</v>
      </c>
      <c r="P9" s="327">
        <v>50014</v>
      </c>
      <c r="Q9" s="327">
        <v>5236</v>
      </c>
      <c r="R9" s="134"/>
    </row>
    <row r="10" spans="1:18" ht="103.5" customHeight="1">
      <c r="A10" s="113" t="s">
        <v>706</v>
      </c>
      <c r="B10" s="128">
        <f t="shared" si="1"/>
        <v>1011336</v>
      </c>
      <c r="C10" s="129">
        <f t="shared" si="2"/>
        <v>931565</v>
      </c>
      <c r="D10" s="131">
        <v>36351</v>
      </c>
      <c r="E10" s="129">
        <v>823044</v>
      </c>
      <c r="F10" s="129">
        <v>4926</v>
      </c>
      <c r="G10" s="129">
        <v>0</v>
      </c>
      <c r="H10" s="129">
        <v>50125</v>
      </c>
      <c r="I10" s="129">
        <v>2502</v>
      </c>
      <c r="J10" s="129">
        <v>2074</v>
      </c>
      <c r="K10" s="129">
        <v>12543</v>
      </c>
      <c r="L10" s="129">
        <f t="shared" si="4"/>
        <v>55488</v>
      </c>
      <c r="M10" s="129">
        <v>20431</v>
      </c>
      <c r="N10" s="129">
        <v>35057</v>
      </c>
      <c r="O10" s="129">
        <f t="shared" si="5"/>
        <v>24283</v>
      </c>
      <c r="P10" s="129">
        <v>20359</v>
      </c>
      <c r="Q10" s="129">
        <v>3924</v>
      </c>
      <c r="R10" s="134"/>
    </row>
    <row r="11" spans="1:18" ht="103.5" customHeight="1">
      <c r="A11" s="135" t="s">
        <v>695</v>
      </c>
      <c r="B11" s="325">
        <f t="shared" si="1"/>
        <v>1215714</v>
      </c>
      <c r="C11" s="326">
        <f t="shared" si="2"/>
        <v>1149416</v>
      </c>
      <c r="D11" s="326">
        <v>14430</v>
      </c>
      <c r="E11" s="326">
        <v>1094379</v>
      </c>
      <c r="F11" s="326">
        <v>7777</v>
      </c>
      <c r="G11" s="326">
        <v>0</v>
      </c>
      <c r="H11" s="326">
        <v>8340</v>
      </c>
      <c r="I11" s="326">
        <v>5443</v>
      </c>
      <c r="J11" s="326">
        <v>2941</v>
      </c>
      <c r="K11" s="326">
        <v>16106</v>
      </c>
      <c r="L11" s="326">
        <f t="shared" si="4"/>
        <v>49170</v>
      </c>
      <c r="M11" s="326">
        <v>17248</v>
      </c>
      <c r="N11" s="326">
        <v>31922</v>
      </c>
      <c r="O11" s="326">
        <f t="shared" si="5"/>
        <v>17128</v>
      </c>
      <c r="P11" s="326">
        <v>16246</v>
      </c>
      <c r="Q11" s="326">
        <v>882</v>
      </c>
      <c r="R11" s="134"/>
    </row>
    <row r="12" spans="1:18" ht="20.25" customHeight="1">
      <c r="A12" s="117" t="s">
        <v>707</v>
      </c>
      <c r="B12" s="118"/>
      <c r="C12" s="118"/>
      <c r="D12" s="118"/>
      <c r="E12" s="118"/>
      <c r="F12" s="118"/>
      <c r="G12" s="118"/>
      <c r="H12" s="118"/>
      <c r="I12" s="118"/>
      <c r="J12" s="118"/>
      <c r="K12" s="118"/>
      <c r="L12" s="118"/>
      <c r="M12" s="118"/>
      <c r="N12" s="118"/>
      <c r="O12" s="118"/>
      <c r="P12" s="118"/>
      <c r="Q12" s="118"/>
      <c r="R12" s="119"/>
    </row>
    <row r="13" ht="36" customHeight="1">
      <c r="A13" s="118"/>
    </row>
  </sheetData>
  <mergeCells count="10">
    <mergeCell ref="J1:Q1"/>
    <mergeCell ref="J2:O2"/>
    <mergeCell ref="A3:A4"/>
    <mergeCell ref="B3:B4"/>
    <mergeCell ref="P2:Q2"/>
    <mergeCell ref="C3:K3"/>
    <mergeCell ref="O3:Q3"/>
    <mergeCell ref="L3:N3"/>
    <mergeCell ref="A1:I1"/>
    <mergeCell ref="A2:I2"/>
  </mergeCells>
  <printOptions/>
  <pageMargins left="0.6299212598425197" right="0" top="0.5905511811023623" bottom="0.7874015748031497" header="0" footer="0"/>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R11"/>
  <sheetViews>
    <sheetView workbookViewId="0" topLeftCell="A1">
      <pane ySplit="5" topLeftCell="BM6" activePane="bottomLeft" state="frozen"/>
      <selection pane="topLeft" activeCell="A1" sqref="A1"/>
      <selection pane="bottomLeft" activeCell="N8" sqref="N8"/>
    </sheetView>
  </sheetViews>
  <sheetFormatPr defaultColWidth="9.00390625" defaultRowHeight="36" customHeight="1"/>
  <cols>
    <col min="1" max="1" width="8.625" style="120" customWidth="1"/>
    <col min="2" max="2" width="10.75390625" style="120" customWidth="1"/>
    <col min="3" max="3" width="10.25390625" style="120" customWidth="1"/>
    <col min="4" max="4" width="10.50390625" style="120" customWidth="1"/>
    <col min="5" max="5" width="10.00390625" style="120" customWidth="1"/>
    <col min="6" max="6" width="10.625" style="120" customWidth="1"/>
    <col min="7" max="7" width="8.625" style="120" customWidth="1"/>
    <col min="8" max="8" width="12.625" style="120" customWidth="1"/>
    <col min="9" max="9" width="8.625" style="120" customWidth="1"/>
    <col min="10" max="10" width="10.625" style="120" customWidth="1"/>
    <col min="11" max="12" width="9.625" style="120" customWidth="1"/>
    <col min="13" max="13" width="10.625" style="120" customWidth="1"/>
    <col min="14" max="14" width="11.625" style="120" customWidth="1"/>
    <col min="15" max="15" width="9.625" style="120" customWidth="1"/>
    <col min="16" max="17" width="11.875" style="120" customWidth="1"/>
    <col min="18" max="16384" width="9.00390625" style="78" customWidth="1"/>
  </cols>
  <sheetData>
    <row r="1" spans="1:18" ht="33" customHeight="1">
      <c r="A1" s="677" t="s">
        <v>708</v>
      </c>
      <c r="B1" s="677"/>
      <c r="C1" s="677"/>
      <c r="D1" s="677"/>
      <c r="E1" s="677"/>
      <c r="F1" s="677"/>
      <c r="G1" s="677"/>
      <c r="H1" s="677"/>
      <c r="I1" s="677"/>
      <c r="J1" s="657" t="s">
        <v>681</v>
      </c>
      <c r="K1" s="657"/>
      <c r="L1" s="657"/>
      <c r="M1" s="657"/>
      <c r="N1" s="657"/>
      <c r="O1" s="657"/>
      <c r="P1" s="657"/>
      <c r="Q1" s="657"/>
      <c r="R1" s="106"/>
    </row>
    <row r="2" spans="1:18" s="108" customFormat="1" ht="33" customHeight="1">
      <c r="A2" s="678" t="s">
        <v>861</v>
      </c>
      <c r="B2" s="678"/>
      <c r="C2" s="678"/>
      <c r="D2" s="678"/>
      <c r="E2" s="678"/>
      <c r="F2" s="678"/>
      <c r="G2" s="678"/>
      <c r="H2" s="678"/>
      <c r="I2" s="678"/>
      <c r="J2" s="665" t="s">
        <v>698</v>
      </c>
      <c r="K2" s="666"/>
      <c r="L2" s="666"/>
      <c r="M2" s="666"/>
      <c r="N2" s="666"/>
      <c r="O2" s="666"/>
      <c r="P2" s="671" t="s">
        <v>682</v>
      </c>
      <c r="Q2" s="671"/>
      <c r="R2" s="107"/>
    </row>
    <row r="3" spans="1:18" ht="33" customHeight="1">
      <c r="A3" s="667" t="s">
        <v>658</v>
      </c>
      <c r="B3" s="669" t="s">
        <v>662</v>
      </c>
      <c r="C3" s="672" t="s">
        <v>699</v>
      </c>
      <c r="D3" s="673"/>
      <c r="E3" s="673"/>
      <c r="F3" s="673"/>
      <c r="G3" s="673"/>
      <c r="H3" s="673"/>
      <c r="I3" s="673"/>
      <c r="J3" s="673"/>
      <c r="K3" s="674"/>
      <c r="L3" s="670" t="s">
        <v>684</v>
      </c>
      <c r="M3" s="676"/>
      <c r="N3" s="676"/>
      <c r="O3" s="675" t="s">
        <v>685</v>
      </c>
      <c r="P3" s="675"/>
      <c r="Q3" s="672"/>
      <c r="R3" s="106"/>
    </row>
    <row r="4" spans="1:18" ht="45" customHeight="1">
      <c r="A4" s="668"/>
      <c r="B4" s="670"/>
      <c r="C4" s="122" t="s">
        <v>686</v>
      </c>
      <c r="D4" s="122" t="s">
        <v>700</v>
      </c>
      <c r="E4" s="122" t="s">
        <v>701</v>
      </c>
      <c r="F4" s="123" t="s">
        <v>646</v>
      </c>
      <c r="G4" s="123" t="s">
        <v>702</v>
      </c>
      <c r="H4" s="123" t="s">
        <v>703</v>
      </c>
      <c r="I4" s="360" t="s">
        <v>649</v>
      </c>
      <c r="J4" s="121" t="s">
        <v>647</v>
      </c>
      <c r="K4" s="122" t="s">
        <v>648</v>
      </c>
      <c r="L4" s="122" t="s">
        <v>686</v>
      </c>
      <c r="M4" s="122" t="s">
        <v>609</v>
      </c>
      <c r="N4" s="123" t="s">
        <v>709</v>
      </c>
      <c r="O4" s="122" t="s">
        <v>686</v>
      </c>
      <c r="P4" s="123" t="s">
        <v>710</v>
      </c>
      <c r="Q4" s="124" t="s">
        <v>711</v>
      </c>
      <c r="R4" s="106"/>
    </row>
    <row r="5" spans="1:18" s="126" customFormat="1" ht="120.75" customHeight="1" hidden="1">
      <c r="A5" s="116" t="s">
        <v>674</v>
      </c>
      <c r="B5" s="114">
        <f>C5+L5+O5</f>
        <v>12715389</v>
      </c>
      <c r="C5" s="115">
        <f>SUM(D5:K5)</f>
        <v>11918397</v>
      </c>
      <c r="D5" s="115">
        <v>3450571</v>
      </c>
      <c r="E5" s="115">
        <v>5454729</v>
      </c>
      <c r="F5" s="115">
        <v>100865</v>
      </c>
      <c r="G5" s="115">
        <v>1027</v>
      </c>
      <c r="H5" s="115">
        <v>2636952</v>
      </c>
      <c r="I5" s="115">
        <v>199650</v>
      </c>
      <c r="J5" s="115">
        <v>67567</v>
      </c>
      <c r="K5" s="115">
        <v>7036</v>
      </c>
      <c r="L5" s="115">
        <f>SUM(M5:N5)</f>
        <v>367505</v>
      </c>
      <c r="M5" s="115">
        <v>264164</v>
      </c>
      <c r="N5" s="115">
        <v>103341</v>
      </c>
      <c r="O5" s="115">
        <f>SUM(P5:Q5)</f>
        <v>429487</v>
      </c>
      <c r="P5" s="115">
        <v>100007</v>
      </c>
      <c r="Q5" s="115">
        <v>329480</v>
      </c>
      <c r="R5" s="125"/>
    </row>
    <row r="6" spans="1:18" s="130" customFormat="1" ht="154.5" customHeight="1">
      <c r="A6" s="127" t="s">
        <v>691</v>
      </c>
      <c r="B6" s="287">
        <f>C6+L6+O6</f>
        <v>14054334</v>
      </c>
      <c r="C6" s="129">
        <f>D6+E6+F6+G6+H6+I6+J6+K6</f>
        <v>13743026</v>
      </c>
      <c r="D6" s="129">
        <f aca="true" t="shared" si="0" ref="D6:K6">D7+D8+D9</f>
        <v>142468</v>
      </c>
      <c r="E6" s="129">
        <f t="shared" si="0"/>
        <v>12592616</v>
      </c>
      <c r="F6" s="129">
        <f t="shared" si="0"/>
        <v>125302</v>
      </c>
      <c r="G6" s="129">
        <f t="shared" si="0"/>
        <v>652</v>
      </c>
      <c r="H6" s="129">
        <f t="shared" si="0"/>
        <v>723163</v>
      </c>
      <c r="I6" s="129">
        <f t="shared" si="0"/>
        <v>44190</v>
      </c>
      <c r="J6" s="129">
        <f t="shared" si="0"/>
        <v>28034</v>
      </c>
      <c r="K6" s="129">
        <f t="shared" si="0"/>
        <v>86601</v>
      </c>
      <c r="L6" s="129">
        <f>M6+N6</f>
        <v>243444</v>
      </c>
      <c r="M6" s="129">
        <f>M7+M8+M9</f>
        <v>112908</v>
      </c>
      <c r="N6" s="131">
        <f>N7+N8+N9</f>
        <v>130536</v>
      </c>
      <c r="O6" s="129">
        <f>P6+Q6</f>
        <v>67864</v>
      </c>
      <c r="P6" s="129">
        <f>P7+P8+P9</f>
        <v>59677</v>
      </c>
      <c r="Q6" s="129">
        <f>Q7+Q8+Q9</f>
        <v>8187</v>
      </c>
      <c r="R6" s="125"/>
    </row>
    <row r="7" spans="1:18" s="133" customFormat="1" ht="154.5" customHeight="1">
      <c r="A7" s="127" t="s">
        <v>692</v>
      </c>
      <c r="B7" s="128">
        <f>C7+L7+O7</f>
        <v>3201045</v>
      </c>
      <c r="C7" s="129">
        <f>D7+E7+F7+G7+H7+I7+J7+K7</f>
        <v>3084705</v>
      </c>
      <c r="D7" s="129">
        <v>41761</v>
      </c>
      <c r="E7" s="131">
        <v>2836222</v>
      </c>
      <c r="F7" s="129">
        <v>36715</v>
      </c>
      <c r="G7" s="129">
        <v>266</v>
      </c>
      <c r="H7" s="129">
        <v>137698</v>
      </c>
      <c r="I7" s="129">
        <v>3974</v>
      </c>
      <c r="J7" s="129">
        <v>7069</v>
      </c>
      <c r="K7" s="129">
        <v>21000</v>
      </c>
      <c r="L7" s="129">
        <f>M7+N7</f>
        <v>89022</v>
      </c>
      <c r="M7" s="129">
        <v>49147</v>
      </c>
      <c r="N7" s="129">
        <v>39875</v>
      </c>
      <c r="O7" s="129">
        <f>P7+Q7</f>
        <v>27318</v>
      </c>
      <c r="P7" s="129">
        <v>26126</v>
      </c>
      <c r="Q7" s="129">
        <v>1192</v>
      </c>
      <c r="R7" s="132"/>
    </row>
    <row r="8" spans="1:18" ht="154.5" customHeight="1">
      <c r="A8" s="127" t="s">
        <v>693</v>
      </c>
      <c r="B8" s="128">
        <f>C8+L8+O8</f>
        <v>3056255</v>
      </c>
      <c r="C8" s="129">
        <f>D8+E8+F8+G8+H8+I8+J8+K8</f>
        <v>3012667</v>
      </c>
      <c r="D8" s="129">
        <v>18425</v>
      </c>
      <c r="E8" s="129">
        <v>2830514</v>
      </c>
      <c r="F8" s="129">
        <v>25729</v>
      </c>
      <c r="G8" s="129">
        <v>0</v>
      </c>
      <c r="H8" s="129">
        <v>111287</v>
      </c>
      <c r="I8" s="129">
        <v>6114</v>
      </c>
      <c r="J8" s="129">
        <v>5248</v>
      </c>
      <c r="K8" s="129">
        <v>15350</v>
      </c>
      <c r="L8" s="129">
        <f>M8+N8</f>
        <v>35238</v>
      </c>
      <c r="M8" s="129">
        <v>13513</v>
      </c>
      <c r="N8" s="129">
        <v>21725</v>
      </c>
      <c r="O8" s="129">
        <f>P8+Q8</f>
        <v>8350</v>
      </c>
      <c r="P8" s="129">
        <v>8003</v>
      </c>
      <c r="Q8" s="129">
        <v>347</v>
      </c>
      <c r="R8" s="134"/>
    </row>
    <row r="9" spans="1:18" ht="154.5" customHeight="1">
      <c r="A9" s="139" t="s">
        <v>694</v>
      </c>
      <c r="B9" s="325">
        <f>C9+L9+O9</f>
        <v>7797034</v>
      </c>
      <c r="C9" s="326">
        <f>D9+E9+F9+G9+H9+I9+J9+K9</f>
        <v>7645654</v>
      </c>
      <c r="D9" s="330">
        <v>82282</v>
      </c>
      <c r="E9" s="326">
        <v>6925880</v>
      </c>
      <c r="F9" s="326">
        <v>62858</v>
      </c>
      <c r="G9" s="326">
        <v>386</v>
      </c>
      <c r="H9" s="326">
        <v>474178</v>
      </c>
      <c r="I9" s="326">
        <v>34102</v>
      </c>
      <c r="J9" s="326">
        <v>15717</v>
      </c>
      <c r="K9" s="326">
        <v>50251</v>
      </c>
      <c r="L9" s="326">
        <f>M9+N9</f>
        <v>119184</v>
      </c>
      <c r="M9" s="326">
        <v>50248</v>
      </c>
      <c r="N9" s="326">
        <v>68936</v>
      </c>
      <c r="O9" s="326">
        <f>P9+Q9</f>
        <v>32196</v>
      </c>
      <c r="P9" s="326">
        <v>25548</v>
      </c>
      <c r="Q9" s="326">
        <v>6648</v>
      </c>
      <c r="R9" s="134"/>
    </row>
    <row r="10" spans="1:18" ht="20.25" customHeight="1">
      <c r="A10" s="117" t="s">
        <v>712</v>
      </c>
      <c r="B10" s="118"/>
      <c r="C10" s="118"/>
      <c r="D10" s="118"/>
      <c r="E10" s="118"/>
      <c r="F10" s="118"/>
      <c r="G10" s="118"/>
      <c r="H10" s="118"/>
      <c r="I10" s="118"/>
      <c r="J10" s="118"/>
      <c r="K10" s="118"/>
      <c r="L10" s="118"/>
      <c r="M10" s="118"/>
      <c r="N10" s="118"/>
      <c r="O10" s="118"/>
      <c r="P10" s="118"/>
      <c r="Q10" s="118"/>
      <c r="R10" s="119"/>
    </row>
    <row r="11" ht="36" customHeight="1">
      <c r="A11" s="118"/>
    </row>
  </sheetData>
  <mergeCells count="10">
    <mergeCell ref="L3:N3"/>
    <mergeCell ref="J1:Q1"/>
    <mergeCell ref="J2:O2"/>
    <mergeCell ref="P2:Q2"/>
    <mergeCell ref="O3:Q3"/>
    <mergeCell ref="A1:I1"/>
    <mergeCell ref="A2:I2"/>
    <mergeCell ref="A3:A4"/>
    <mergeCell ref="B3:B4"/>
    <mergeCell ref="C3:K3"/>
  </mergeCells>
  <printOptions/>
  <pageMargins left="0.6299212598425197" right="0" top="0.5905511811023623" bottom="0.7874015748031497" header="0" footer="0"/>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1:R17"/>
  <sheetViews>
    <sheetView workbookViewId="0" topLeftCell="A1">
      <pane ySplit="5" topLeftCell="BM6" activePane="bottomLeft" state="frozen"/>
      <selection pane="topLeft" activeCell="A1" sqref="A1"/>
      <selection pane="bottomLeft" activeCell="D15" sqref="D15"/>
    </sheetView>
  </sheetViews>
  <sheetFormatPr defaultColWidth="9.00390625" defaultRowHeight="36" customHeight="1"/>
  <cols>
    <col min="1" max="5" width="11.75390625" style="120" customWidth="1"/>
    <col min="6" max="6" width="10.375" style="120" customWidth="1"/>
    <col min="7" max="7" width="10.50390625" style="120" customWidth="1"/>
    <col min="8" max="8" width="11.75390625" style="120" customWidth="1"/>
    <col min="9" max="10" width="8.625" style="120" customWidth="1"/>
    <col min="11" max="11" width="11.25390625" style="120" customWidth="1"/>
    <col min="12" max="13" width="8.625" style="120" customWidth="1"/>
    <col min="14" max="14" width="11.375" style="120" customWidth="1"/>
    <col min="15" max="15" width="8.625" style="120" customWidth="1"/>
    <col min="16" max="16" width="9.50390625" style="120" customWidth="1"/>
    <col min="17" max="17" width="8.625" style="120" customWidth="1"/>
    <col min="18" max="16384" width="9.00390625" style="78" customWidth="1"/>
  </cols>
  <sheetData>
    <row r="1" spans="1:18" ht="33" customHeight="1">
      <c r="A1" s="687" t="s">
        <v>801</v>
      </c>
      <c r="B1" s="677"/>
      <c r="C1" s="677"/>
      <c r="D1" s="677"/>
      <c r="E1" s="677"/>
      <c r="F1" s="677"/>
      <c r="G1" s="677"/>
      <c r="H1" s="677"/>
      <c r="I1" s="657" t="s">
        <v>713</v>
      </c>
      <c r="J1" s="657"/>
      <c r="K1" s="657"/>
      <c r="L1" s="657"/>
      <c r="M1" s="657"/>
      <c r="N1" s="657"/>
      <c r="O1" s="657"/>
      <c r="P1" s="657"/>
      <c r="Q1" s="657"/>
      <c r="R1" s="106"/>
    </row>
    <row r="2" spans="1:18" s="108" customFormat="1" ht="33" customHeight="1">
      <c r="A2" s="678" t="s">
        <v>98</v>
      </c>
      <c r="B2" s="678"/>
      <c r="C2" s="678"/>
      <c r="D2" s="678"/>
      <c r="E2" s="678"/>
      <c r="F2" s="678"/>
      <c r="G2" s="678"/>
      <c r="H2" s="678"/>
      <c r="I2" s="666" t="s">
        <v>857</v>
      </c>
      <c r="J2" s="666"/>
      <c r="K2" s="666"/>
      <c r="L2" s="666"/>
      <c r="M2" s="666"/>
      <c r="N2" s="666"/>
      <c r="O2" s="666"/>
      <c r="P2" s="671" t="s">
        <v>682</v>
      </c>
      <c r="Q2" s="671"/>
      <c r="R2" s="107"/>
    </row>
    <row r="3" spans="1:18" ht="30" customHeight="1">
      <c r="A3" s="681" t="s">
        <v>658</v>
      </c>
      <c r="B3" s="683" t="s">
        <v>662</v>
      </c>
      <c r="C3" s="680" t="s">
        <v>714</v>
      </c>
      <c r="D3" s="685"/>
      <c r="E3" s="685"/>
      <c r="F3" s="685"/>
      <c r="G3" s="685"/>
      <c r="H3" s="685"/>
      <c r="I3" s="685"/>
      <c r="J3" s="685"/>
      <c r="K3" s="686"/>
      <c r="L3" s="680" t="s">
        <v>684</v>
      </c>
      <c r="M3" s="685"/>
      <c r="N3" s="685"/>
      <c r="O3" s="679" t="s">
        <v>685</v>
      </c>
      <c r="P3" s="679"/>
      <c r="Q3" s="680"/>
      <c r="R3" s="106"/>
    </row>
    <row r="4" spans="1:18" ht="50.25" customHeight="1">
      <c r="A4" s="682"/>
      <c r="B4" s="684"/>
      <c r="C4" s="141" t="s">
        <v>686</v>
      </c>
      <c r="D4" s="142" t="s">
        <v>715</v>
      </c>
      <c r="E4" s="142" t="s">
        <v>716</v>
      </c>
      <c r="F4" s="142" t="s">
        <v>646</v>
      </c>
      <c r="G4" s="142" t="s">
        <v>717</v>
      </c>
      <c r="H4" s="143" t="s">
        <v>266</v>
      </c>
      <c r="I4" s="140" t="s">
        <v>649</v>
      </c>
      <c r="J4" s="141" t="s">
        <v>647</v>
      </c>
      <c r="K4" s="142" t="s">
        <v>718</v>
      </c>
      <c r="L4" s="141" t="s">
        <v>686</v>
      </c>
      <c r="M4" s="141" t="s">
        <v>609</v>
      </c>
      <c r="N4" s="281" t="s">
        <v>267</v>
      </c>
      <c r="O4" s="141" t="s">
        <v>686</v>
      </c>
      <c r="P4" s="142" t="s">
        <v>690</v>
      </c>
      <c r="Q4" s="143" t="s">
        <v>719</v>
      </c>
      <c r="R4" s="106"/>
    </row>
    <row r="5" spans="1:18" s="130" customFormat="1" ht="79.5" customHeight="1" hidden="1">
      <c r="A5" s="116" t="s">
        <v>674</v>
      </c>
      <c r="B5" s="144">
        <f>C5+L5+O5</f>
        <v>37180968</v>
      </c>
      <c r="C5" s="145">
        <f>SUM(D5:K5)</f>
        <v>35004810</v>
      </c>
      <c r="D5" s="145">
        <v>16120944</v>
      </c>
      <c r="E5" s="145">
        <v>11600427</v>
      </c>
      <c r="F5" s="145">
        <v>1341978</v>
      </c>
      <c r="G5" s="145">
        <v>5664</v>
      </c>
      <c r="H5" s="145">
        <v>4034247</v>
      </c>
      <c r="I5" s="145">
        <v>1742332</v>
      </c>
      <c r="J5" s="145">
        <v>136415</v>
      </c>
      <c r="K5" s="145">
        <v>22803</v>
      </c>
      <c r="L5" s="145">
        <f>SUM(M5:N5)</f>
        <v>1309100</v>
      </c>
      <c r="M5" s="145">
        <v>893478</v>
      </c>
      <c r="N5" s="145">
        <v>415622</v>
      </c>
      <c r="O5" s="145">
        <f>SUM(P5:Q5)</f>
        <v>867058</v>
      </c>
      <c r="P5" s="145">
        <v>498695</v>
      </c>
      <c r="Q5" s="145">
        <v>368363</v>
      </c>
      <c r="R5" s="125"/>
    </row>
    <row r="6" spans="1:18" ht="60" customHeight="1">
      <c r="A6" s="146" t="s">
        <v>675</v>
      </c>
      <c r="B6" s="128">
        <v>9429091</v>
      </c>
      <c r="C6" s="129">
        <v>8937825</v>
      </c>
      <c r="D6" s="129">
        <v>3400973</v>
      </c>
      <c r="E6" s="129">
        <v>3228128</v>
      </c>
      <c r="F6" s="129">
        <v>341745</v>
      </c>
      <c r="G6" s="129">
        <v>1153</v>
      </c>
      <c r="H6" s="129">
        <v>1044259</v>
      </c>
      <c r="I6" s="129">
        <v>880366</v>
      </c>
      <c r="J6" s="129">
        <v>34477</v>
      </c>
      <c r="K6" s="129">
        <v>6724</v>
      </c>
      <c r="L6" s="129">
        <v>290816</v>
      </c>
      <c r="M6" s="129">
        <v>187741</v>
      </c>
      <c r="N6" s="129">
        <v>103075</v>
      </c>
      <c r="O6" s="129">
        <v>200450</v>
      </c>
      <c r="P6" s="129">
        <v>91900</v>
      </c>
      <c r="Q6" s="129">
        <v>108550</v>
      </c>
      <c r="R6" s="134"/>
    </row>
    <row r="7" spans="1:18" s="108" customFormat="1" ht="60" customHeight="1">
      <c r="A7" s="146" t="s">
        <v>676</v>
      </c>
      <c r="B7" s="128">
        <v>10159348</v>
      </c>
      <c r="C7" s="129">
        <v>9581257</v>
      </c>
      <c r="D7" s="129">
        <v>3228589</v>
      </c>
      <c r="E7" s="129">
        <v>4736532</v>
      </c>
      <c r="F7" s="129">
        <v>287201</v>
      </c>
      <c r="G7" s="129">
        <v>1489</v>
      </c>
      <c r="H7" s="129">
        <v>1165314</v>
      </c>
      <c r="I7" s="129">
        <v>109688</v>
      </c>
      <c r="J7" s="129">
        <v>41401</v>
      </c>
      <c r="K7" s="129">
        <v>11043</v>
      </c>
      <c r="L7" s="129">
        <v>374958</v>
      </c>
      <c r="M7" s="129">
        <v>219769</v>
      </c>
      <c r="N7" s="129">
        <v>155189</v>
      </c>
      <c r="O7" s="129">
        <v>203133</v>
      </c>
      <c r="P7" s="129">
        <v>114953</v>
      </c>
      <c r="Q7" s="129">
        <v>88180</v>
      </c>
      <c r="R7" s="134"/>
    </row>
    <row r="8" spans="1:18" s="108" customFormat="1" ht="60" customHeight="1">
      <c r="A8" s="146" t="s">
        <v>677</v>
      </c>
      <c r="B8" s="128">
        <v>12378551</v>
      </c>
      <c r="C8" s="129">
        <v>11751778</v>
      </c>
      <c r="D8" s="129">
        <v>3130785</v>
      </c>
      <c r="E8" s="129">
        <v>6946983</v>
      </c>
      <c r="F8" s="129">
        <v>325715</v>
      </c>
      <c r="G8" s="129">
        <v>1747</v>
      </c>
      <c r="H8" s="129">
        <v>1113873</v>
      </c>
      <c r="I8" s="129">
        <v>172658</v>
      </c>
      <c r="J8" s="129">
        <v>40378</v>
      </c>
      <c r="K8" s="129">
        <v>19639</v>
      </c>
      <c r="L8" s="129">
        <v>422597</v>
      </c>
      <c r="M8" s="129">
        <v>241224</v>
      </c>
      <c r="N8" s="129">
        <v>181373</v>
      </c>
      <c r="O8" s="129">
        <v>204176</v>
      </c>
      <c r="P8" s="129">
        <v>124132</v>
      </c>
      <c r="Q8" s="129">
        <v>80044</v>
      </c>
      <c r="R8" s="134"/>
    </row>
    <row r="9" spans="1:18" ht="60" customHeight="1">
      <c r="A9" s="146" t="s">
        <v>678</v>
      </c>
      <c r="B9" s="129">
        <v>17566518.262</v>
      </c>
      <c r="C9" s="129">
        <v>16793707.651</v>
      </c>
      <c r="D9" s="129">
        <v>4740852.035</v>
      </c>
      <c r="E9" s="129">
        <v>9854423.98</v>
      </c>
      <c r="F9" s="129">
        <v>480940.15300000005</v>
      </c>
      <c r="G9" s="129">
        <v>2574.414</v>
      </c>
      <c r="H9" s="129">
        <v>1420984.302</v>
      </c>
      <c r="I9" s="129">
        <v>209112.75</v>
      </c>
      <c r="J9" s="129">
        <v>53679.389</v>
      </c>
      <c r="K9" s="129">
        <v>31141.627999999997</v>
      </c>
      <c r="L9" s="129">
        <v>499095.38</v>
      </c>
      <c r="M9" s="129">
        <v>269993.77300000004</v>
      </c>
      <c r="N9" s="129">
        <v>229100.607</v>
      </c>
      <c r="O9" s="129">
        <v>273715.23099999997</v>
      </c>
      <c r="P9" s="129">
        <v>167975.003</v>
      </c>
      <c r="Q9" s="129">
        <v>105740.22799999999</v>
      </c>
      <c r="R9" s="134"/>
    </row>
    <row r="10" spans="1:18" ht="60" customHeight="1">
      <c r="A10" s="146" t="s">
        <v>583</v>
      </c>
      <c r="B10" s="131">
        <f aca="true" t="shared" si="0" ref="B10:B15">C10+L10+O10</f>
        <v>19582317</v>
      </c>
      <c r="C10" s="131">
        <f aca="true" t="shared" si="1" ref="C10:C15">D10+E10+F10+G10+H10+I10+J10+K10</f>
        <v>18741526</v>
      </c>
      <c r="D10" s="129">
        <v>4260365</v>
      </c>
      <c r="E10" s="129">
        <v>12257509</v>
      </c>
      <c r="F10" s="129">
        <v>635983</v>
      </c>
      <c r="G10" s="129">
        <v>1881</v>
      </c>
      <c r="H10" s="129">
        <v>1284228</v>
      </c>
      <c r="I10" s="129">
        <v>191238</v>
      </c>
      <c r="J10" s="131">
        <v>65976</v>
      </c>
      <c r="K10" s="129">
        <v>44346</v>
      </c>
      <c r="L10" s="131">
        <f aca="true" t="shared" si="2" ref="L10:L15">M10+N10</f>
        <v>586898</v>
      </c>
      <c r="M10" s="129">
        <v>297144</v>
      </c>
      <c r="N10" s="129">
        <v>289754</v>
      </c>
      <c r="O10" s="129">
        <f aca="true" t="shared" si="3" ref="O10:O15">P10+Q10</f>
        <v>253893</v>
      </c>
      <c r="P10" s="129">
        <v>194505</v>
      </c>
      <c r="Q10" s="129">
        <v>59388</v>
      </c>
      <c r="R10" s="134"/>
    </row>
    <row r="11" spans="1:18" ht="60" customHeight="1">
      <c r="A11" s="146" t="s">
        <v>680</v>
      </c>
      <c r="B11" s="287">
        <f t="shared" si="0"/>
        <v>23420409</v>
      </c>
      <c r="C11" s="131">
        <f t="shared" si="1"/>
        <v>22468791</v>
      </c>
      <c r="D11" s="129">
        <v>3892450</v>
      </c>
      <c r="E11" s="129">
        <v>16346723</v>
      </c>
      <c r="F11" s="129">
        <v>675256</v>
      </c>
      <c r="G11" s="129">
        <v>3983</v>
      </c>
      <c r="H11" s="129">
        <v>1256680</v>
      </c>
      <c r="I11" s="129">
        <v>170566</v>
      </c>
      <c r="J11" s="131">
        <v>50376</v>
      </c>
      <c r="K11" s="129">
        <v>72757</v>
      </c>
      <c r="L11" s="131">
        <f t="shared" si="2"/>
        <v>691982</v>
      </c>
      <c r="M11" s="129">
        <v>341189</v>
      </c>
      <c r="N11" s="129">
        <v>350793</v>
      </c>
      <c r="O11" s="129">
        <f t="shared" si="3"/>
        <v>259636</v>
      </c>
      <c r="P11" s="129">
        <v>208511</v>
      </c>
      <c r="Q11" s="129">
        <v>51125</v>
      </c>
      <c r="R11" s="134"/>
    </row>
    <row r="12" spans="1:18" ht="60" customHeight="1">
      <c r="A12" s="146" t="s">
        <v>276</v>
      </c>
      <c r="B12" s="287">
        <f t="shared" si="0"/>
        <v>25548453</v>
      </c>
      <c r="C12" s="131">
        <f t="shared" si="1"/>
        <v>24517574</v>
      </c>
      <c r="D12" s="129">
        <v>2903968</v>
      </c>
      <c r="E12" s="129">
        <v>19449689</v>
      </c>
      <c r="F12" s="129">
        <v>642414</v>
      </c>
      <c r="G12" s="129">
        <v>4794</v>
      </c>
      <c r="H12" s="129">
        <v>1194388</v>
      </c>
      <c r="I12" s="129">
        <v>152185</v>
      </c>
      <c r="J12" s="131">
        <v>67072</v>
      </c>
      <c r="K12" s="129">
        <v>103064</v>
      </c>
      <c r="L12" s="131">
        <f t="shared" si="2"/>
        <v>762937</v>
      </c>
      <c r="M12" s="129">
        <v>348997</v>
      </c>
      <c r="N12" s="129">
        <v>413940</v>
      </c>
      <c r="O12" s="129">
        <f t="shared" si="3"/>
        <v>267942</v>
      </c>
      <c r="P12" s="129">
        <v>219048</v>
      </c>
      <c r="Q12" s="129">
        <v>48894</v>
      </c>
      <c r="R12" s="134"/>
    </row>
    <row r="13" spans="1:18" ht="60" customHeight="1">
      <c r="A13" s="146" t="s">
        <v>765</v>
      </c>
      <c r="B13" s="131">
        <f t="shared" si="0"/>
        <v>28329014</v>
      </c>
      <c r="C13" s="131">
        <f t="shared" si="1"/>
        <v>27205477</v>
      </c>
      <c r="D13" s="129">
        <v>2433937</v>
      </c>
      <c r="E13" s="129">
        <v>22640846</v>
      </c>
      <c r="F13" s="129">
        <v>603735</v>
      </c>
      <c r="G13" s="129">
        <v>4958</v>
      </c>
      <c r="H13" s="129">
        <v>1178926</v>
      </c>
      <c r="I13" s="129">
        <v>129911</v>
      </c>
      <c r="J13" s="131">
        <v>72213</v>
      </c>
      <c r="K13" s="129">
        <v>140951</v>
      </c>
      <c r="L13" s="131">
        <f t="shared" si="2"/>
        <v>839636</v>
      </c>
      <c r="M13" s="129">
        <v>367122</v>
      </c>
      <c r="N13" s="129">
        <v>472514</v>
      </c>
      <c r="O13" s="129">
        <f t="shared" si="3"/>
        <v>283901</v>
      </c>
      <c r="P13" s="129">
        <v>240153</v>
      </c>
      <c r="Q13" s="129">
        <v>43748</v>
      </c>
      <c r="R13" s="134"/>
    </row>
    <row r="14" spans="1:18" ht="60" customHeight="1">
      <c r="A14" s="146" t="s">
        <v>815</v>
      </c>
      <c r="B14" s="131">
        <f t="shared" si="0"/>
        <v>30669240</v>
      </c>
      <c r="C14" s="131">
        <f t="shared" si="1"/>
        <v>29489014</v>
      </c>
      <c r="D14" s="129">
        <v>1507628</v>
      </c>
      <c r="E14" s="129">
        <v>25933272</v>
      </c>
      <c r="F14" s="129">
        <v>516323</v>
      </c>
      <c r="G14" s="129">
        <v>5692</v>
      </c>
      <c r="H14" s="129">
        <v>1169795</v>
      </c>
      <c r="I14" s="129">
        <v>92023</v>
      </c>
      <c r="J14" s="131">
        <v>78415</v>
      </c>
      <c r="K14" s="129">
        <v>185866</v>
      </c>
      <c r="L14" s="131">
        <f t="shared" si="2"/>
        <v>931870</v>
      </c>
      <c r="M14" s="129">
        <v>393791</v>
      </c>
      <c r="N14" s="129">
        <v>538079</v>
      </c>
      <c r="O14" s="129">
        <f t="shared" si="3"/>
        <v>248356</v>
      </c>
      <c r="P14" s="129">
        <v>207285</v>
      </c>
      <c r="Q14" s="129">
        <v>41071</v>
      </c>
      <c r="R14" s="134"/>
    </row>
    <row r="15" spans="1:18" ht="60" customHeight="1">
      <c r="A15" s="147" t="s">
        <v>870</v>
      </c>
      <c r="B15" s="138">
        <f t="shared" si="0"/>
        <v>35544169</v>
      </c>
      <c r="C15" s="138">
        <f t="shared" si="1"/>
        <v>34253587</v>
      </c>
      <c r="D15" s="137">
        <v>1956699</v>
      </c>
      <c r="E15" s="137">
        <v>30053027</v>
      </c>
      <c r="F15" s="137">
        <v>657752</v>
      </c>
      <c r="G15" s="137">
        <v>5288</v>
      </c>
      <c r="H15" s="137">
        <v>1172588</v>
      </c>
      <c r="I15" s="137">
        <v>101157</v>
      </c>
      <c r="J15" s="138">
        <v>68858</v>
      </c>
      <c r="K15" s="137">
        <v>238218</v>
      </c>
      <c r="L15" s="138">
        <f t="shared" si="2"/>
        <v>990856</v>
      </c>
      <c r="M15" s="137">
        <v>389507</v>
      </c>
      <c r="N15" s="137">
        <v>601349</v>
      </c>
      <c r="O15" s="137">
        <f t="shared" si="3"/>
        <v>299726</v>
      </c>
      <c r="P15" s="137">
        <v>264698</v>
      </c>
      <c r="Q15" s="137">
        <v>35028</v>
      </c>
      <c r="R15" s="134"/>
    </row>
    <row r="16" spans="1:18" ht="22.5" customHeight="1">
      <c r="A16" s="117" t="s">
        <v>720</v>
      </c>
      <c r="B16" s="118"/>
      <c r="C16" s="118"/>
      <c r="D16" s="118"/>
      <c r="E16" s="118"/>
      <c r="F16" s="118"/>
      <c r="G16" s="118"/>
      <c r="H16" s="118"/>
      <c r="I16" s="118"/>
      <c r="J16" s="118"/>
      <c r="K16" s="118"/>
      <c r="L16" s="118"/>
      <c r="M16" s="118"/>
      <c r="N16" s="118"/>
      <c r="O16" s="118"/>
      <c r="P16" s="118"/>
      <c r="Q16" s="118"/>
      <c r="R16" s="119"/>
    </row>
    <row r="17" spans="1:8" ht="36" customHeight="1">
      <c r="A17" s="117"/>
      <c r="B17" s="118"/>
      <c r="C17" s="118"/>
      <c r="D17" s="118"/>
      <c r="E17" s="118"/>
      <c r="F17" s="118"/>
      <c r="G17" s="118"/>
      <c r="H17" s="118"/>
    </row>
  </sheetData>
  <mergeCells count="10">
    <mergeCell ref="I1:Q1"/>
    <mergeCell ref="I2:O2"/>
    <mergeCell ref="O3:Q3"/>
    <mergeCell ref="A3:A4"/>
    <mergeCell ref="B3:B4"/>
    <mergeCell ref="C3:K3"/>
    <mergeCell ref="P2:Q2"/>
    <mergeCell ref="L3:N3"/>
    <mergeCell ref="A1:H1"/>
    <mergeCell ref="A2:H2"/>
  </mergeCells>
  <printOptions horizontalCentered="1"/>
  <pageMargins left="0.6299212598425197" right="0.1968503937007874" top="0.5905511811023623" bottom="0.7874015748031497" header="0" footer="0"/>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A1:R16"/>
  <sheetViews>
    <sheetView workbookViewId="0" topLeftCell="A1">
      <selection activeCell="D14" sqref="D14"/>
    </sheetView>
  </sheetViews>
  <sheetFormatPr defaultColWidth="9.00390625" defaultRowHeight="36" customHeight="1"/>
  <cols>
    <col min="1" max="1" width="10.125" style="120" customWidth="1"/>
    <col min="2" max="4" width="10.625" style="120" customWidth="1"/>
    <col min="5" max="5" width="10.00390625" style="120" customWidth="1"/>
    <col min="6" max="6" width="10.625" style="120" customWidth="1"/>
    <col min="7" max="7" width="9.50390625" style="120" customWidth="1"/>
    <col min="8" max="8" width="13.75390625" style="120" customWidth="1"/>
    <col min="9" max="9" width="7.625" style="120" customWidth="1"/>
    <col min="10" max="10" width="10.625" style="120" customWidth="1"/>
    <col min="11" max="11" width="10.125" style="120" customWidth="1"/>
    <col min="12" max="12" width="10.50390625" style="120" customWidth="1"/>
    <col min="13" max="14" width="10.625" style="120" customWidth="1"/>
    <col min="15" max="15" width="10.50390625" style="120" customWidth="1"/>
    <col min="16" max="17" width="11.625" style="120" customWidth="1"/>
    <col min="18" max="16384" width="9.00390625" style="78" customWidth="1"/>
  </cols>
  <sheetData>
    <row r="1" spans="1:18" ht="33" customHeight="1">
      <c r="A1" s="677" t="s">
        <v>199</v>
      </c>
      <c r="B1" s="677"/>
      <c r="C1" s="677"/>
      <c r="D1" s="677"/>
      <c r="E1" s="677"/>
      <c r="F1" s="677"/>
      <c r="G1" s="677"/>
      <c r="H1" s="677"/>
      <c r="I1" s="677"/>
      <c r="J1" s="657" t="s">
        <v>713</v>
      </c>
      <c r="K1" s="657"/>
      <c r="L1" s="657"/>
      <c r="M1" s="657"/>
      <c r="N1" s="657"/>
      <c r="O1" s="657"/>
      <c r="P1" s="657"/>
      <c r="Q1" s="657"/>
      <c r="R1" s="106"/>
    </row>
    <row r="2" spans="1:18" s="108" customFormat="1" ht="27.75" customHeight="1">
      <c r="A2" s="678" t="s">
        <v>856</v>
      </c>
      <c r="B2" s="678"/>
      <c r="C2" s="678"/>
      <c r="D2" s="678"/>
      <c r="E2" s="678"/>
      <c r="F2" s="678"/>
      <c r="G2" s="678"/>
      <c r="H2" s="678"/>
      <c r="I2" s="678"/>
      <c r="J2" s="666" t="s">
        <v>99</v>
      </c>
      <c r="K2" s="666"/>
      <c r="L2" s="666"/>
      <c r="M2" s="666"/>
      <c r="N2" s="666"/>
      <c r="O2" s="666"/>
      <c r="P2" s="671" t="s">
        <v>682</v>
      </c>
      <c r="Q2" s="671"/>
      <c r="R2" s="107"/>
    </row>
    <row r="3" spans="1:17" ht="30" customHeight="1">
      <c r="A3" s="688" t="s">
        <v>658</v>
      </c>
      <c r="B3" s="690" t="s">
        <v>662</v>
      </c>
      <c r="C3" s="692" t="s">
        <v>683</v>
      </c>
      <c r="D3" s="693"/>
      <c r="E3" s="693"/>
      <c r="F3" s="693"/>
      <c r="G3" s="693"/>
      <c r="H3" s="693"/>
      <c r="I3" s="693"/>
      <c r="J3" s="693"/>
      <c r="K3" s="694"/>
      <c r="L3" s="691" t="s">
        <v>684</v>
      </c>
      <c r="M3" s="695"/>
      <c r="N3" s="695"/>
      <c r="O3" s="696" t="s">
        <v>685</v>
      </c>
      <c r="P3" s="696"/>
      <c r="Q3" s="692"/>
    </row>
    <row r="4" spans="1:17" s="331" customFormat="1" ht="31.5">
      <c r="A4" s="689"/>
      <c r="B4" s="691"/>
      <c r="C4" s="122" t="s">
        <v>788</v>
      </c>
      <c r="D4" s="122" t="s">
        <v>789</v>
      </c>
      <c r="E4" s="122" t="s">
        <v>790</v>
      </c>
      <c r="F4" s="123" t="s">
        <v>646</v>
      </c>
      <c r="G4" s="123" t="s">
        <v>791</v>
      </c>
      <c r="H4" s="123" t="s">
        <v>792</v>
      </c>
      <c r="I4" s="360" t="s">
        <v>649</v>
      </c>
      <c r="J4" s="121" t="s">
        <v>647</v>
      </c>
      <c r="K4" s="122" t="s">
        <v>648</v>
      </c>
      <c r="L4" s="122" t="s">
        <v>788</v>
      </c>
      <c r="M4" s="122" t="s">
        <v>793</v>
      </c>
      <c r="N4" s="123" t="s">
        <v>794</v>
      </c>
      <c r="O4" s="122" t="s">
        <v>788</v>
      </c>
      <c r="P4" s="123" t="s">
        <v>795</v>
      </c>
      <c r="Q4" s="124" t="s">
        <v>796</v>
      </c>
    </row>
    <row r="5" spans="1:17" ht="63.75" customHeight="1">
      <c r="A5" s="116" t="s">
        <v>675</v>
      </c>
      <c r="B5" s="148">
        <v>28966</v>
      </c>
      <c r="C5" s="149">
        <v>27594</v>
      </c>
      <c r="D5" s="149">
        <v>12097</v>
      </c>
      <c r="E5" s="149">
        <v>12508</v>
      </c>
      <c r="F5" s="149">
        <v>601</v>
      </c>
      <c r="G5" s="149">
        <v>0</v>
      </c>
      <c r="H5" s="149">
        <v>2388</v>
      </c>
      <c r="I5" s="149"/>
      <c r="J5" s="149">
        <v>0</v>
      </c>
      <c r="K5" s="149">
        <v>0</v>
      </c>
      <c r="L5" s="149">
        <v>1166</v>
      </c>
      <c r="M5" s="149">
        <v>755</v>
      </c>
      <c r="N5" s="149">
        <v>411</v>
      </c>
      <c r="O5" s="149">
        <v>206</v>
      </c>
      <c r="P5" s="149">
        <v>187</v>
      </c>
      <c r="Q5" s="149">
        <v>19</v>
      </c>
    </row>
    <row r="6" spans="1:17" s="108" customFormat="1" ht="63.75" customHeight="1">
      <c r="A6" s="116" t="s">
        <v>676</v>
      </c>
      <c r="B6" s="148">
        <v>38278</v>
      </c>
      <c r="C6" s="149">
        <v>36739</v>
      </c>
      <c r="D6" s="149">
        <v>17486</v>
      </c>
      <c r="E6" s="149">
        <v>15564</v>
      </c>
      <c r="F6" s="149">
        <v>542</v>
      </c>
      <c r="G6" s="149">
        <v>0</v>
      </c>
      <c r="H6" s="149">
        <v>3147</v>
      </c>
      <c r="I6" s="149"/>
      <c r="J6" s="149">
        <v>0</v>
      </c>
      <c r="K6" s="149">
        <v>0</v>
      </c>
      <c r="L6" s="149">
        <v>411</v>
      </c>
      <c r="M6" s="149">
        <v>0</v>
      </c>
      <c r="N6" s="149">
        <v>411</v>
      </c>
      <c r="O6" s="149">
        <v>1128</v>
      </c>
      <c r="P6" s="149">
        <v>768</v>
      </c>
      <c r="Q6" s="149">
        <v>360</v>
      </c>
    </row>
    <row r="7" spans="1:17" s="108" customFormat="1" ht="63.75" customHeight="1">
      <c r="A7" s="116" t="s">
        <v>677</v>
      </c>
      <c r="B7" s="148">
        <v>38023</v>
      </c>
      <c r="C7" s="149">
        <v>35116</v>
      </c>
      <c r="D7" s="149">
        <v>10083</v>
      </c>
      <c r="E7" s="149">
        <v>19610</v>
      </c>
      <c r="F7" s="149">
        <v>523</v>
      </c>
      <c r="G7" s="149">
        <v>0</v>
      </c>
      <c r="H7" s="149">
        <v>4900</v>
      </c>
      <c r="I7" s="149"/>
      <c r="J7" s="149">
        <v>0</v>
      </c>
      <c r="K7" s="149">
        <v>0</v>
      </c>
      <c r="L7" s="149">
        <v>2162</v>
      </c>
      <c r="M7" s="149">
        <v>1482</v>
      </c>
      <c r="N7" s="149">
        <v>680</v>
      </c>
      <c r="O7" s="149">
        <v>745</v>
      </c>
      <c r="P7" s="149">
        <v>175</v>
      </c>
      <c r="Q7" s="149">
        <v>570</v>
      </c>
    </row>
    <row r="8" spans="1:17" ht="63.75" customHeight="1">
      <c r="A8" s="116" t="s">
        <v>650</v>
      </c>
      <c r="B8" s="150">
        <v>61315.132</v>
      </c>
      <c r="C8" s="150">
        <v>58283.85</v>
      </c>
      <c r="D8" s="150">
        <v>29070.915</v>
      </c>
      <c r="E8" s="150">
        <v>22504.97</v>
      </c>
      <c r="F8" s="150">
        <v>1666.53</v>
      </c>
      <c r="G8" s="150">
        <v>0</v>
      </c>
      <c r="H8" s="150">
        <v>5041.4349999999995</v>
      </c>
      <c r="I8" s="150"/>
      <c r="J8" s="150">
        <v>0</v>
      </c>
      <c r="K8" s="150">
        <v>0</v>
      </c>
      <c r="L8" s="150">
        <v>1114.282</v>
      </c>
      <c r="M8" s="151">
        <v>299.79</v>
      </c>
      <c r="N8" s="150">
        <v>814.492</v>
      </c>
      <c r="O8" s="150">
        <v>1917</v>
      </c>
      <c r="P8" s="150">
        <v>1104</v>
      </c>
      <c r="Q8" s="150">
        <v>813</v>
      </c>
    </row>
    <row r="9" spans="1:17" ht="63.75" customHeight="1">
      <c r="A9" s="116" t="s">
        <v>583</v>
      </c>
      <c r="B9" s="150">
        <f aca="true" t="shared" si="0" ref="B9:B14">C9+L9+O9</f>
        <v>72931</v>
      </c>
      <c r="C9" s="150">
        <f>D9+E9+F9+G9+H9+J9+K9</f>
        <v>70323</v>
      </c>
      <c r="D9" s="150">
        <v>32658</v>
      </c>
      <c r="E9" s="150">
        <v>29699</v>
      </c>
      <c r="F9" s="150">
        <v>934</v>
      </c>
      <c r="G9" s="150">
        <v>0</v>
      </c>
      <c r="H9" s="150">
        <v>7031</v>
      </c>
      <c r="I9" s="150"/>
      <c r="J9" s="150">
        <v>0</v>
      </c>
      <c r="K9" s="150">
        <v>1</v>
      </c>
      <c r="L9" s="150">
        <f aca="true" t="shared" si="1" ref="L9:L14">M9+N9</f>
        <v>839</v>
      </c>
      <c r="M9" s="151">
        <v>0</v>
      </c>
      <c r="N9" s="150">
        <v>839</v>
      </c>
      <c r="O9" s="150">
        <f aca="true" t="shared" si="2" ref="O9:O14">P9+Q9</f>
        <v>1769</v>
      </c>
      <c r="P9" s="150">
        <v>1314</v>
      </c>
      <c r="Q9" s="150">
        <v>455</v>
      </c>
    </row>
    <row r="10" spans="1:17" ht="63.75" customHeight="1">
      <c r="A10" s="116" t="s">
        <v>584</v>
      </c>
      <c r="B10" s="288">
        <f t="shared" si="0"/>
        <v>52683</v>
      </c>
      <c r="C10" s="150">
        <f>D10+E10+F10+G10+H10+J10+K10</f>
        <v>50621</v>
      </c>
      <c r="D10" s="150">
        <v>10490</v>
      </c>
      <c r="E10" s="150">
        <v>32671</v>
      </c>
      <c r="F10" s="150">
        <v>1326</v>
      </c>
      <c r="G10" s="150">
        <v>0</v>
      </c>
      <c r="H10" s="150">
        <v>5705</v>
      </c>
      <c r="I10" s="150"/>
      <c r="J10" s="150">
        <v>0</v>
      </c>
      <c r="K10" s="150">
        <v>429</v>
      </c>
      <c r="L10" s="150">
        <f t="shared" si="1"/>
        <v>839</v>
      </c>
      <c r="M10" s="151">
        <v>0</v>
      </c>
      <c r="N10" s="150">
        <v>839</v>
      </c>
      <c r="O10" s="150">
        <f t="shared" si="2"/>
        <v>1223</v>
      </c>
      <c r="P10" s="150">
        <v>974</v>
      </c>
      <c r="Q10" s="150">
        <v>249</v>
      </c>
    </row>
    <row r="11" spans="1:17" ht="63.75" customHeight="1">
      <c r="A11" s="116" t="s">
        <v>276</v>
      </c>
      <c r="B11" s="288">
        <f t="shared" si="0"/>
        <v>55542</v>
      </c>
      <c r="C11" s="150">
        <f>D11+E11+F11+G11+H11+J11+K11</f>
        <v>53308</v>
      </c>
      <c r="D11" s="150">
        <v>11116</v>
      </c>
      <c r="E11" s="150">
        <v>34052</v>
      </c>
      <c r="F11" s="150">
        <v>864</v>
      </c>
      <c r="G11" s="150">
        <v>0</v>
      </c>
      <c r="H11" s="150">
        <v>7199</v>
      </c>
      <c r="I11" s="150"/>
      <c r="J11" s="150">
        <v>0</v>
      </c>
      <c r="K11" s="150">
        <v>77</v>
      </c>
      <c r="L11" s="150">
        <f t="shared" si="1"/>
        <v>839</v>
      </c>
      <c r="M11" s="151">
        <v>0</v>
      </c>
      <c r="N11" s="150">
        <v>839</v>
      </c>
      <c r="O11" s="150">
        <f t="shared" si="2"/>
        <v>1395</v>
      </c>
      <c r="P11" s="150">
        <v>521</v>
      </c>
      <c r="Q11" s="150">
        <v>874</v>
      </c>
    </row>
    <row r="12" spans="1:17" ht="63.75" customHeight="1">
      <c r="A12" s="116" t="s">
        <v>765</v>
      </c>
      <c r="B12" s="150">
        <f t="shared" si="0"/>
        <v>58267</v>
      </c>
      <c r="C12" s="150">
        <f>D12+E12+F12+G12+H12+I12+J12+K12</f>
        <v>55392</v>
      </c>
      <c r="D12" s="150">
        <v>12557</v>
      </c>
      <c r="E12" s="150">
        <v>35904</v>
      </c>
      <c r="F12" s="150">
        <v>1295</v>
      </c>
      <c r="G12" s="150">
        <v>0</v>
      </c>
      <c r="H12" s="150">
        <v>5122</v>
      </c>
      <c r="I12" s="150">
        <v>370</v>
      </c>
      <c r="J12" s="150">
        <v>0</v>
      </c>
      <c r="K12" s="150">
        <v>144</v>
      </c>
      <c r="L12" s="150">
        <f t="shared" si="1"/>
        <v>839</v>
      </c>
      <c r="M12" s="151">
        <v>0</v>
      </c>
      <c r="N12" s="150">
        <v>839</v>
      </c>
      <c r="O12" s="150">
        <f t="shared" si="2"/>
        <v>2036</v>
      </c>
      <c r="P12" s="150">
        <v>2036</v>
      </c>
      <c r="Q12" s="150">
        <v>0</v>
      </c>
    </row>
    <row r="13" spans="1:17" ht="63.75" customHeight="1">
      <c r="A13" s="116" t="s">
        <v>815</v>
      </c>
      <c r="B13" s="150">
        <f t="shared" si="0"/>
        <v>45177</v>
      </c>
      <c r="C13" s="150">
        <f>D13+E13+F13+G13+H13+I13+J13+K13</f>
        <v>42880</v>
      </c>
      <c r="D13" s="150">
        <v>2329</v>
      </c>
      <c r="E13" s="150">
        <v>36169</v>
      </c>
      <c r="F13" s="150">
        <v>0</v>
      </c>
      <c r="G13" s="150">
        <v>0</v>
      </c>
      <c r="H13" s="150">
        <v>4188</v>
      </c>
      <c r="I13" s="150">
        <v>0</v>
      </c>
      <c r="J13" s="150">
        <v>0</v>
      </c>
      <c r="K13" s="150">
        <v>194</v>
      </c>
      <c r="L13" s="150">
        <f t="shared" si="1"/>
        <v>2227</v>
      </c>
      <c r="M13" s="151">
        <v>1387</v>
      </c>
      <c r="N13" s="150">
        <v>840</v>
      </c>
      <c r="O13" s="150">
        <f t="shared" si="2"/>
        <v>70</v>
      </c>
      <c r="P13" s="150">
        <v>70</v>
      </c>
      <c r="Q13" s="150">
        <v>0</v>
      </c>
    </row>
    <row r="14" spans="1:17" ht="63.75" customHeight="1">
      <c r="A14" s="152" t="s">
        <v>864</v>
      </c>
      <c r="B14" s="153">
        <f t="shared" si="0"/>
        <v>44668</v>
      </c>
      <c r="C14" s="153">
        <f>D14+E14+F14+G14+H14+I14+J14+K14</f>
        <v>43616</v>
      </c>
      <c r="D14" s="153">
        <v>1184</v>
      </c>
      <c r="E14" s="153">
        <v>36515</v>
      </c>
      <c r="F14" s="153">
        <v>0</v>
      </c>
      <c r="G14" s="153">
        <v>0</v>
      </c>
      <c r="H14" s="153">
        <v>5400</v>
      </c>
      <c r="I14" s="153">
        <v>0</v>
      </c>
      <c r="J14" s="445">
        <v>-78</v>
      </c>
      <c r="K14" s="153">
        <v>595</v>
      </c>
      <c r="L14" s="153">
        <f t="shared" si="1"/>
        <v>839</v>
      </c>
      <c r="M14" s="154">
        <v>0</v>
      </c>
      <c r="N14" s="153">
        <v>839</v>
      </c>
      <c r="O14" s="153">
        <f t="shared" si="2"/>
        <v>213</v>
      </c>
      <c r="P14" s="153">
        <v>213</v>
      </c>
      <c r="Q14" s="153">
        <v>0</v>
      </c>
    </row>
    <row r="15" spans="1:18" ht="22.5" customHeight="1">
      <c r="A15" s="117" t="s">
        <v>696</v>
      </c>
      <c r="B15" s="118"/>
      <c r="C15" s="118"/>
      <c r="D15" s="118"/>
      <c r="E15" s="118"/>
      <c r="F15" s="118"/>
      <c r="G15" s="118"/>
      <c r="H15" s="118"/>
      <c r="I15" s="118"/>
      <c r="J15" s="118"/>
      <c r="K15" s="118"/>
      <c r="L15" s="118"/>
      <c r="M15" s="118"/>
      <c r="N15" s="118"/>
      <c r="O15" s="118"/>
      <c r="P15" s="118"/>
      <c r="Q15" s="118"/>
      <c r="R15" s="119"/>
    </row>
    <row r="16" ht="36" customHeight="1">
      <c r="A16" s="118"/>
    </row>
  </sheetData>
  <mergeCells count="10">
    <mergeCell ref="L3:N3"/>
    <mergeCell ref="J1:Q1"/>
    <mergeCell ref="J2:O2"/>
    <mergeCell ref="O3:Q3"/>
    <mergeCell ref="P2:Q2"/>
    <mergeCell ref="A3:A4"/>
    <mergeCell ref="B3:B4"/>
    <mergeCell ref="C3:K3"/>
    <mergeCell ref="A1:I1"/>
    <mergeCell ref="A2:I2"/>
  </mergeCells>
  <printOptions/>
  <pageMargins left="0.6299212598425197" right="0" top="0.5905511811023623" bottom="0.7874015748031497" header="0" footer="0"/>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R17"/>
  <sheetViews>
    <sheetView workbookViewId="0" topLeftCell="A1">
      <pane ySplit="5" topLeftCell="BM6" activePane="bottomLeft" state="frozen"/>
      <selection pane="topLeft" activeCell="A1" sqref="A1"/>
      <selection pane="bottomLeft" activeCell="D15" sqref="D15"/>
    </sheetView>
  </sheetViews>
  <sheetFormatPr defaultColWidth="9.00390625" defaultRowHeight="36" customHeight="1"/>
  <cols>
    <col min="1" max="1" width="8.50390625" style="120" customWidth="1"/>
    <col min="2" max="2" width="10.50390625" style="120" customWidth="1"/>
    <col min="3" max="3" width="10.125" style="120" customWidth="1"/>
    <col min="4" max="4" width="10.375" style="120" customWidth="1"/>
    <col min="5" max="5" width="10.875" style="120" customWidth="1"/>
    <col min="6" max="6" width="9.75390625" style="120" customWidth="1"/>
    <col min="7" max="7" width="8.875" style="120" customWidth="1"/>
    <col min="8" max="8" width="12.625" style="120" customWidth="1"/>
    <col min="9" max="9" width="8.875" style="120" customWidth="1"/>
    <col min="10" max="10" width="10.625" style="120" customWidth="1"/>
    <col min="11" max="11" width="9.625" style="120" customWidth="1"/>
    <col min="12" max="12" width="10.375" style="120" customWidth="1"/>
    <col min="13" max="14" width="10.625" style="120" customWidth="1"/>
    <col min="15" max="15" width="10.375" style="120" customWidth="1"/>
    <col min="16" max="17" width="12.125" style="120" customWidth="1"/>
    <col min="18" max="16384" width="9.00390625" style="78" customWidth="1"/>
  </cols>
  <sheetData>
    <row r="1" spans="1:18" ht="33" customHeight="1">
      <c r="A1" s="677" t="s">
        <v>200</v>
      </c>
      <c r="B1" s="677"/>
      <c r="C1" s="677"/>
      <c r="D1" s="677"/>
      <c r="E1" s="677"/>
      <c r="F1" s="677"/>
      <c r="G1" s="677"/>
      <c r="H1" s="677"/>
      <c r="I1" s="677"/>
      <c r="J1" s="657" t="s">
        <v>713</v>
      </c>
      <c r="K1" s="657"/>
      <c r="L1" s="657"/>
      <c r="M1" s="657"/>
      <c r="N1" s="657"/>
      <c r="O1" s="657"/>
      <c r="P1" s="657"/>
      <c r="Q1" s="657"/>
      <c r="R1" s="106"/>
    </row>
    <row r="2" spans="1:18" s="108" customFormat="1" ht="33" customHeight="1">
      <c r="A2" s="678" t="s">
        <v>100</v>
      </c>
      <c r="B2" s="678"/>
      <c r="C2" s="678"/>
      <c r="D2" s="678"/>
      <c r="E2" s="678"/>
      <c r="F2" s="678"/>
      <c r="G2" s="678"/>
      <c r="H2" s="678"/>
      <c r="I2" s="678"/>
      <c r="J2" s="666" t="s">
        <v>857</v>
      </c>
      <c r="K2" s="666"/>
      <c r="L2" s="666"/>
      <c r="M2" s="666"/>
      <c r="N2" s="666"/>
      <c r="O2" s="666"/>
      <c r="P2" s="671" t="s">
        <v>682</v>
      </c>
      <c r="Q2" s="671"/>
      <c r="R2" s="107"/>
    </row>
    <row r="3" spans="1:18" ht="30" customHeight="1">
      <c r="A3" s="667" t="s">
        <v>658</v>
      </c>
      <c r="B3" s="669" t="s">
        <v>662</v>
      </c>
      <c r="C3" s="672" t="s">
        <v>699</v>
      </c>
      <c r="D3" s="673"/>
      <c r="E3" s="673"/>
      <c r="F3" s="673"/>
      <c r="G3" s="673"/>
      <c r="H3" s="673"/>
      <c r="I3" s="673"/>
      <c r="J3" s="673"/>
      <c r="K3" s="674"/>
      <c r="L3" s="670" t="s">
        <v>684</v>
      </c>
      <c r="M3" s="676"/>
      <c r="N3" s="676"/>
      <c r="O3" s="675" t="s">
        <v>685</v>
      </c>
      <c r="P3" s="675"/>
      <c r="Q3" s="672"/>
      <c r="R3" s="106"/>
    </row>
    <row r="4" spans="1:18" ht="41.25" customHeight="1">
      <c r="A4" s="668"/>
      <c r="B4" s="670"/>
      <c r="C4" s="122" t="s">
        <v>686</v>
      </c>
      <c r="D4" s="122" t="s">
        <v>700</v>
      </c>
      <c r="E4" s="122" t="s">
        <v>701</v>
      </c>
      <c r="F4" s="123" t="s">
        <v>646</v>
      </c>
      <c r="G4" s="123" t="s">
        <v>702</v>
      </c>
      <c r="H4" s="123" t="s">
        <v>703</v>
      </c>
      <c r="I4" s="360" t="s">
        <v>649</v>
      </c>
      <c r="J4" s="121" t="s">
        <v>647</v>
      </c>
      <c r="K4" s="122" t="s">
        <v>648</v>
      </c>
      <c r="L4" s="122" t="s">
        <v>686</v>
      </c>
      <c r="M4" s="122" t="s">
        <v>609</v>
      </c>
      <c r="N4" s="123" t="s">
        <v>689</v>
      </c>
      <c r="O4" s="122" t="s">
        <v>686</v>
      </c>
      <c r="P4" s="123" t="s">
        <v>690</v>
      </c>
      <c r="Q4" s="124" t="s">
        <v>705</v>
      </c>
      <c r="R4" s="106"/>
    </row>
    <row r="5" spans="1:18" s="126" customFormat="1" ht="75.75" customHeight="1" hidden="1">
      <c r="A5" s="116" t="s">
        <v>674</v>
      </c>
      <c r="B5" s="114">
        <f aca="true" t="shared" si="0" ref="B5:Q5">SUM(B6:B9)</f>
        <v>13935224.847</v>
      </c>
      <c r="C5" s="115">
        <f t="shared" si="0"/>
        <v>12484481.300999999</v>
      </c>
      <c r="D5" s="115">
        <f t="shared" si="0"/>
        <v>2076934.043</v>
      </c>
      <c r="E5" s="115">
        <f t="shared" si="0"/>
        <v>7400563.403999999</v>
      </c>
      <c r="F5" s="115">
        <f t="shared" si="0"/>
        <v>174894.467</v>
      </c>
      <c r="G5" s="115">
        <f t="shared" si="0"/>
        <v>382.188</v>
      </c>
      <c r="H5" s="115">
        <f t="shared" si="0"/>
        <v>1536828.662</v>
      </c>
      <c r="I5" s="115">
        <f t="shared" si="0"/>
        <v>1186469.955</v>
      </c>
      <c r="J5" s="115">
        <f t="shared" si="0"/>
        <v>72907.032</v>
      </c>
      <c r="K5" s="115">
        <f t="shared" si="0"/>
        <v>35501.55</v>
      </c>
      <c r="L5" s="115">
        <f t="shared" si="0"/>
        <v>975818.017</v>
      </c>
      <c r="M5" s="115">
        <f t="shared" si="0"/>
        <v>565230.337</v>
      </c>
      <c r="N5" s="115">
        <f t="shared" si="0"/>
        <v>410587.68</v>
      </c>
      <c r="O5" s="115">
        <f t="shared" si="0"/>
        <v>474925.529</v>
      </c>
      <c r="P5" s="115">
        <f t="shared" si="0"/>
        <v>388872.951</v>
      </c>
      <c r="Q5" s="115">
        <f t="shared" si="0"/>
        <v>86052.57800000001</v>
      </c>
      <c r="R5" s="125"/>
    </row>
    <row r="6" spans="1:18" ht="61.5" customHeight="1">
      <c r="A6" s="127" t="s">
        <v>675</v>
      </c>
      <c r="B6" s="128">
        <v>3184530</v>
      </c>
      <c r="C6" s="129">
        <v>2926701</v>
      </c>
      <c r="D6" s="129">
        <v>756066</v>
      </c>
      <c r="E6" s="129">
        <v>915608</v>
      </c>
      <c r="F6" s="129">
        <v>65845</v>
      </c>
      <c r="G6" s="129">
        <v>106</v>
      </c>
      <c r="H6" s="129">
        <v>337874</v>
      </c>
      <c r="I6" s="129">
        <v>830182</v>
      </c>
      <c r="J6" s="129">
        <v>17427</v>
      </c>
      <c r="K6" s="129">
        <v>3593</v>
      </c>
      <c r="L6" s="129">
        <v>168928</v>
      </c>
      <c r="M6" s="129">
        <v>106302</v>
      </c>
      <c r="N6" s="129">
        <v>62626</v>
      </c>
      <c r="O6" s="129">
        <v>88901</v>
      </c>
      <c r="P6" s="129">
        <v>72946</v>
      </c>
      <c r="Q6" s="129">
        <v>15955</v>
      </c>
      <c r="R6" s="134"/>
    </row>
    <row r="7" spans="1:18" s="108" customFormat="1" ht="61.5" customHeight="1">
      <c r="A7" s="127" t="s">
        <v>676</v>
      </c>
      <c r="B7" s="129">
        <v>2712423</v>
      </c>
      <c r="C7" s="129">
        <v>2368833</v>
      </c>
      <c r="D7" s="129">
        <v>533729</v>
      </c>
      <c r="E7" s="129">
        <v>1336191</v>
      </c>
      <c r="F7" s="129">
        <v>28994</v>
      </c>
      <c r="G7" s="129">
        <v>78</v>
      </c>
      <c r="H7" s="129">
        <v>373396</v>
      </c>
      <c r="I7" s="129">
        <v>71693</v>
      </c>
      <c r="J7" s="129">
        <v>18795</v>
      </c>
      <c r="K7" s="129">
        <v>5957</v>
      </c>
      <c r="L7" s="129">
        <v>231484</v>
      </c>
      <c r="M7" s="129">
        <v>136728</v>
      </c>
      <c r="N7" s="129">
        <v>94756</v>
      </c>
      <c r="O7" s="129">
        <v>112106</v>
      </c>
      <c r="P7" s="129">
        <v>90623</v>
      </c>
      <c r="Q7" s="129">
        <v>21483</v>
      </c>
      <c r="R7" s="134"/>
    </row>
    <row r="8" spans="1:18" s="108" customFormat="1" ht="61.5" customHeight="1">
      <c r="A8" s="127" t="s">
        <v>677</v>
      </c>
      <c r="B8" s="129">
        <v>3449599</v>
      </c>
      <c r="C8" s="129">
        <v>3073700</v>
      </c>
      <c r="D8" s="129">
        <v>414948</v>
      </c>
      <c r="E8" s="129">
        <v>2072119</v>
      </c>
      <c r="F8" s="129">
        <v>36211</v>
      </c>
      <c r="G8" s="129">
        <v>87</v>
      </c>
      <c r="H8" s="129">
        <v>396883</v>
      </c>
      <c r="I8" s="129">
        <v>130032</v>
      </c>
      <c r="J8" s="129">
        <v>13508</v>
      </c>
      <c r="K8" s="129">
        <v>9912</v>
      </c>
      <c r="L8" s="129">
        <v>257537</v>
      </c>
      <c r="M8" s="129">
        <v>147076</v>
      </c>
      <c r="N8" s="129">
        <v>110461</v>
      </c>
      <c r="O8" s="129">
        <v>118362</v>
      </c>
      <c r="P8" s="129">
        <v>94354</v>
      </c>
      <c r="Q8" s="129">
        <v>24008</v>
      </c>
      <c r="R8" s="134"/>
    </row>
    <row r="9" spans="1:18" ht="61.5" customHeight="1">
      <c r="A9" s="127" t="s">
        <v>678</v>
      </c>
      <c r="B9" s="129">
        <v>4588672.847</v>
      </c>
      <c r="C9" s="129">
        <v>4115247.301</v>
      </c>
      <c r="D9" s="129">
        <v>372191.04299999995</v>
      </c>
      <c r="E9" s="129">
        <v>3076645.4039999996</v>
      </c>
      <c r="F9" s="129">
        <v>43844.467000000004</v>
      </c>
      <c r="G9" s="129">
        <v>111.18799999999999</v>
      </c>
      <c r="H9" s="129">
        <v>428675.662</v>
      </c>
      <c r="I9" s="129">
        <v>154562.955</v>
      </c>
      <c r="J9" s="129">
        <v>23177.032</v>
      </c>
      <c r="K9" s="129">
        <v>16039.55</v>
      </c>
      <c r="L9" s="155">
        <v>317869.017</v>
      </c>
      <c r="M9" s="155">
        <v>175124.33700000003</v>
      </c>
      <c r="N9" s="155">
        <v>142744.68</v>
      </c>
      <c r="O9" s="155">
        <v>155556.529</v>
      </c>
      <c r="P9" s="155">
        <v>130949.951</v>
      </c>
      <c r="Q9" s="155">
        <v>24606.578</v>
      </c>
      <c r="R9" s="134"/>
    </row>
    <row r="10" spans="1:18" ht="61.5" customHeight="1">
      <c r="A10" s="127" t="s">
        <v>583</v>
      </c>
      <c r="B10" s="129">
        <f aca="true" t="shared" si="1" ref="B10:B15">C10+L10+O10</f>
        <v>5916554</v>
      </c>
      <c r="C10" s="129">
        <f aca="true" t="shared" si="2" ref="C10:C15">D10+E10+F10+G10+H10+I10+J10+K10</f>
        <v>5376488</v>
      </c>
      <c r="D10" s="129">
        <v>382417</v>
      </c>
      <c r="E10" s="129">
        <v>4307220</v>
      </c>
      <c r="F10" s="129">
        <v>56583</v>
      </c>
      <c r="G10" s="129">
        <v>137</v>
      </c>
      <c r="H10" s="129">
        <v>440219</v>
      </c>
      <c r="I10" s="129">
        <v>131771</v>
      </c>
      <c r="J10" s="129">
        <v>34832</v>
      </c>
      <c r="K10" s="129">
        <v>23309</v>
      </c>
      <c r="L10" s="155">
        <f aca="true" t="shared" si="3" ref="L10:L15">M10+N10</f>
        <v>365054</v>
      </c>
      <c r="M10" s="155">
        <v>181229</v>
      </c>
      <c r="N10" s="155">
        <v>183825</v>
      </c>
      <c r="O10" s="155">
        <f aca="true" t="shared" si="4" ref="O10:O15">P10+Q10</f>
        <v>175012</v>
      </c>
      <c r="P10" s="155">
        <v>152432</v>
      </c>
      <c r="Q10" s="155">
        <v>22580</v>
      </c>
      <c r="R10" s="134"/>
    </row>
    <row r="11" spans="1:18" ht="61.5" customHeight="1">
      <c r="A11" s="127" t="s">
        <v>680</v>
      </c>
      <c r="B11" s="128">
        <f t="shared" si="1"/>
        <v>7395122</v>
      </c>
      <c r="C11" s="129">
        <f t="shared" si="2"/>
        <v>6779321</v>
      </c>
      <c r="D11" s="129">
        <v>452325</v>
      </c>
      <c r="E11" s="129">
        <v>5639566</v>
      </c>
      <c r="F11" s="129">
        <v>64140</v>
      </c>
      <c r="G11" s="129">
        <v>137</v>
      </c>
      <c r="H11" s="129">
        <v>448056</v>
      </c>
      <c r="I11" s="129">
        <v>108031</v>
      </c>
      <c r="J11" s="129">
        <v>28855</v>
      </c>
      <c r="K11" s="129">
        <v>38211</v>
      </c>
      <c r="L11" s="155">
        <f t="shared" si="3"/>
        <v>432866</v>
      </c>
      <c r="M11" s="155">
        <v>211432</v>
      </c>
      <c r="N11" s="155">
        <v>221434</v>
      </c>
      <c r="O11" s="155">
        <f t="shared" si="4"/>
        <v>182935</v>
      </c>
      <c r="P11" s="155">
        <v>158728</v>
      </c>
      <c r="Q11" s="155">
        <v>24207</v>
      </c>
      <c r="R11" s="134"/>
    </row>
    <row r="12" spans="1:18" ht="61.5" customHeight="1">
      <c r="A12" s="127" t="s">
        <v>276</v>
      </c>
      <c r="B12" s="128">
        <f t="shared" si="1"/>
        <v>8717057</v>
      </c>
      <c r="C12" s="129">
        <f t="shared" si="2"/>
        <v>8040519</v>
      </c>
      <c r="D12" s="129">
        <v>400419</v>
      </c>
      <c r="E12" s="129">
        <v>6973482</v>
      </c>
      <c r="F12" s="129">
        <v>59640</v>
      </c>
      <c r="G12" s="129">
        <v>137</v>
      </c>
      <c r="H12" s="129">
        <v>427153</v>
      </c>
      <c r="I12" s="129">
        <v>88058</v>
      </c>
      <c r="J12" s="129">
        <v>37335</v>
      </c>
      <c r="K12" s="129">
        <v>54295</v>
      </c>
      <c r="L12" s="155">
        <f t="shared" si="3"/>
        <v>483662</v>
      </c>
      <c r="M12" s="155">
        <v>217980</v>
      </c>
      <c r="N12" s="155">
        <v>265682</v>
      </c>
      <c r="O12" s="155">
        <f t="shared" si="4"/>
        <v>192876</v>
      </c>
      <c r="P12" s="155">
        <v>164255</v>
      </c>
      <c r="Q12" s="155">
        <v>28621</v>
      </c>
      <c r="R12" s="134"/>
    </row>
    <row r="13" spans="1:18" ht="61.5" customHeight="1">
      <c r="A13" s="127" t="s">
        <v>765</v>
      </c>
      <c r="B13" s="129">
        <f t="shared" si="1"/>
        <v>10097046</v>
      </c>
      <c r="C13" s="129">
        <f t="shared" si="2"/>
        <v>9365667</v>
      </c>
      <c r="D13" s="129">
        <v>348261</v>
      </c>
      <c r="E13" s="129">
        <v>8348532</v>
      </c>
      <c r="F13" s="129">
        <v>59077</v>
      </c>
      <c r="G13" s="129">
        <v>137</v>
      </c>
      <c r="H13" s="129">
        <v>430546</v>
      </c>
      <c r="I13" s="129">
        <v>59411</v>
      </c>
      <c r="J13" s="129">
        <v>44703</v>
      </c>
      <c r="K13" s="129">
        <v>75000</v>
      </c>
      <c r="L13" s="155">
        <f t="shared" si="3"/>
        <v>537277</v>
      </c>
      <c r="M13" s="155">
        <v>232501</v>
      </c>
      <c r="N13" s="155">
        <v>304776</v>
      </c>
      <c r="O13" s="155">
        <f t="shared" si="4"/>
        <v>194102</v>
      </c>
      <c r="P13" s="155">
        <v>167623</v>
      </c>
      <c r="Q13" s="155">
        <v>26479</v>
      </c>
      <c r="R13" s="134"/>
    </row>
    <row r="14" spans="1:18" ht="61.5" customHeight="1">
      <c r="A14" s="127" t="s">
        <v>815</v>
      </c>
      <c r="B14" s="129">
        <f t="shared" si="1"/>
        <v>11555525</v>
      </c>
      <c r="C14" s="129">
        <f t="shared" si="2"/>
        <v>10793003</v>
      </c>
      <c r="D14" s="129">
        <v>272764</v>
      </c>
      <c r="E14" s="129">
        <v>9842375</v>
      </c>
      <c r="F14" s="129">
        <v>59158</v>
      </c>
      <c r="G14" s="129">
        <v>137</v>
      </c>
      <c r="H14" s="129">
        <v>420079</v>
      </c>
      <c r="I14" s="129">
        <v>51113</v>
      </c>
      <c r="J14" s="129">
        <v>46955</v>
      </c>
      <c r="K14" s="129">
        <v>100422</v>
      </c>
      <c r="L14" s="155">
        <f t="shared" si="3"/>
        <v>596901</v>
      </c>
      <c r="M14" s="155">
        <v>247195</v>
      </c>
      <c r="N14" s="155">
        <v>349706</v>
      </c>
      <c r="O14" s="155">
        <f t="shared" si="4"/>
        <v>165621</v>
      </c>
      <c r="P14" s="155">
        <v>140941</v>
      </c>
      <c r="Q14" s="155">
        <v>24680</v>
      </c>
      <c r="R14" s="134"/>
    </row>
    <row r="15" spans="1:18" ht="61.5" customHeight="1">
      <c r="A15" s="139" t="s">
        <v>870</v>
      </c>
      <c r="B15" s="137">
        <f t="shared" si="1"/>
        <v>13712299</v>
      </c>
      <c r="C15" s="137">
        <f t="shared" si="2"/>
        <v>12882206</v>
      </c>
      <c r="D15" s="137">
        <v>264869</v>
      </c>
      <c r="E15" s="137">
        <v>11872894</v>
      </c>
      <c r="F15" s="137">
        <v>74834</v>
      </c>
      <c r="G15" s="137">
        <v>137</v>
      </c>
      <c r="H15" s="137">
        <v>444025</v>
      </c>
      <c r="I15" s="137">
        <v>56967</v>
      </c>
      <c r="J15" s="137">
        <v>39656</v>
      </c>
      <c r="K15" s="137">
        <v>128824</v>
      </c>
      <c r="L15" s="156">
        <f t="shared" si="3"/>
        <v>629296</v>
      </c>
      <c r="M15" s="156">
        <v>237823</v>
      </c>
      <c r="N15" s="156">
        <v>391473</v>
      </c>
      <c r="O15" s="156">
        <f t="shared" si="4"/>
        <v>200797</v>
      </c>
      <c r="P15" s="156">
        <v>178220</v>
      </c>
      <c r="Q15" s="156">
        <v>22577</v>
      </c>
      <c r="R15" s="134"/>
    </row>
    <row r="16" spans="1:18" ht="20.25" customHeight="1">
      <c r="A16" s="117" t="s">
        <v>707</v>
      </c>
      <c r="B16" s="118"/>
      <c r="C16" s="118"/>
      <c r="D16" s="118"/>
      <c r="E16" s="118"/>
      <c r="F16" s="118"/>
      <c r="G16" s="118"/>
      <c r="H16" s="118"/>
      <c r="I16" s="118"/>
      <c r="J16" s="118"/>
      <c r="K16" s="118"/>
      <c r="L16" s="118"/>
      <c r="M16" s="118"/>
      <c r="N16" s="118"/>
      <c r="O16" s="118"/>
      <c r="P16" s="118"/>
      <c r="Q16" s="118"/>
      <c r="R16" s="119"/>
    </row>
    <row r="17" ht="36" customHeight="1">
      <c r="A17" s="118"/>
    </row>
  </sheetData>
  <mergeCells count="10">
    <mergeCell ref="J1:Q1"/>
    <mergeCell ref="J2:O2"/>
    <mergeCell ref="A3:A4"/>
    <mergeCell ref="B3:B4"/>
    <mergeCell ref="P2:Q2"/>
    <mergeCell ref="C3:K3"/>
    <mergeCell ref="O3:Q3"/>
    <mergeCell ref="L3:N3"/>
    <mergeCell ref="A1:I1"/>
    <mergeCell ref="A2:I2"/>
  </mergeCells>
  <printOptions/>
  <pageMargins left="0.6299212598425197" right="0" top="0.5905511811023623" bottom="0.7874015748031497" header="0" footer="0"/>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R16"/>
  <sheetViews>
    <sheetView workbookViewId="0" topLeftCell="A1">
      <pane ySplit="4" topLeftCell="BM5" activePane="bottomLeft" state="frozen"/>
      <selection pane="topLeft" activeCell="A1" sqref="A1"/>
      <selection pane="bottomLeft" activeCell="D14" sqref="D14"/>
    </sheetView>
  </sheetViews>
  <sheetFormatPr defaultColWidth="9.00390625" defaultRowHeight="36" customHeight="1"/>
  <cols>
    <col min="1" max="1" width="8.625" style="120" customWidth="1"/>
    <col min="2" max="2" width="11.125" style="120" customWidth="1"/>
    <col min="3" max="3" width="10.875" style="120" customWidth="1"/>
    <col min="4" max="4" width="10.375" style="120" customWidth="1"/>
    <col min="5" max="5" width="9.875" style="120" customWidth="1"/>
    <col min="6" max="6" width="10.00390625" style="120" customWidth="1"/>
    <col min="7" max="7" width="8.875" style="120" customWidth="1"/>
    <col min="8" max="8" width="10.125" style="120" customWidth="1"/>
    <col min="9" max="9" width="8.25390625" style="120" customWidth="1"/>
    <col min="10" max="10" width="10.625" style="120" customWidth="1"/>
    <col min="11" max="11" width="9.25390625" style="120" customWidth="1"/>
    <col min="12" max="12" width="9.00390625" style="120" customWidth="1"/>
    <col min="13" max="13" width="10.625" style="120" customWidth="1"/>
    <col min="14" max="14" width="11.625" style="120" customWidth="1"/>
    <col min="15" max="15" width="9.00390625" style="120" customWidth="1"/>
    <col min="16" max="16" width="11.00390625" style="120" customWidth="1"/>
    <col min="17" max="17" width="10.875" style="120" customWidth="1"/>
    <col min="18" max="16384" width="9.00390625" style="78" customWidth="1"/>
  </cols>
  <sheetData>
    <row r="1" spans="1:18" ht="33" customHeight="1">
      <c r="A1" s="677" t="s">
        <v>201</v>
      </c>
      <c r="B1" s="677"/>
      <c r="C1" s="677"/>
      <c r="D1" s="677"/>
      <c r="E1" s="677"/>
      <c r="F1" s="677"/>
      <c r="G1" s="677"/>
      <c r="H1" s="677"/>
      <c r="I1" s="677"/>
      <c r="J1" s="657" t="s">
        <v>713</v>
      </c>
      <c r="K1" s="657"/>
      <c r="L1" s="657"/>
      <c r="M1" s="657"/>
      <c r="N1" s="657"/>
      <c r="O1" s="657"/>
      <c r="P1" s="657"/>
      <c r="Q1" s="657"/>
      <c r="R1" s="106"/>
    </row>
    <row r="2" spans="1:18" s="108" customFormat="1" ht="33" customHeight="1">
      <c r="A2" s="678" t="s">
        <v>100</v>
      </c>
      <c r="B2" s="678"/>
      <c r="C2" s="678"/>
      <c r="D2" s="678"/>
      <c r="E2" s="678"/>
      <c r="F2" s="678"/>
      <c r="G2" s="678"/>
      <c r="H2" s="678"/>
      <c r="I2" s="678"/>
      <c r="J2" s="666" t="s">
        <v>857</v>
      </c>
      <c r="K2" s="666"/>
      <c r="L2" s="666"/>
      <c r="M2" s="666"/>
      <c r="N2" s="666"/>
      <c r="O2" s="666"/>
      <c r="P2" s="671" t="s">
        <v>682</v>
      </c>
      <c r="Q2" s="671"/>
      <c r="R2" s="107"/>
    </row>
    <row r="3" spans="1:18" ht="30" customHeight="1">
      <c r="A3" s="667" t="s">
        <v>658</v>
      </c>
      <c r="B3" s="669" t="s">
        <v>662</v>
      </c>
      <c r="C3" s="672" t="s">
        <v>699</v>
      </c>
      <c r="D3" s="673"/>
      <c r="E3" s="673"/>
      <c r="F3" s="673"/>
      <c r="G3" s="673"/>
      <c r="H3" s="673"/>
      <c r="I3" s="673"/>
      <c r="J3" s="673"/>
      <c r="K3" s="674"/>
      <c r="L3" s="670" t="s">
        <v>684</v>
      </c>
      <c r="M3" s="676"/>
      <c r="N3" s="676"/>
      <c r="O3" s="675" t="s">
        <v>685</v>
      </c>
      <c r="P3" s="675"/>
      <c r="Q3" s="672"/>
      <c r="R3" s="106"/>
    </row>
    <row r="4" spans="1:18" ht="54" customHeight="1">
      <c r="A4" s="668"/>
      <c r="B4" s="670"/>
      <c r="C4" s="122" t="s">
        <v>686</v>
      </c>
      <c r="D4" s="122" t="s">
        <v>700</v>
      </c>
      <c r="E4" s="122" t="s">
        <v>701</v>
      </c>
      <c r="F4" s="123" t="s">
        <v>646</v>
      </c>
      <c r="G4" s="123" t="s">
        <v>702</v>
      </c>
      <c r="H4" s="123" t="s">
        <v>271</v>
      </c>
      <c r="I4" s="360" t="s">
        <v>649</v>
      </c>
      <c r="J4" s="121" t="s">
        <v>647</v>
      </c>
      <c r="K4" s="122" t="s">
        <v>648</v>
      </c>
      <c r="L4" s="122" t="s">
        <v>686</v>
      </c>
      <c r="M4" s="122" t="s">
        <v>609</v>
      </c>
      <c r="N4" s="123" t="s">
        <v>709</v>
      </c>
      <c r="O4" s="122" t="s">
        <v>686</v>
      </c>
      <c r="P4" s="123" t="s">
        <v>710</v>
      </c>
      <c r="Q4" s="124" t="s">
        <v>711</v>
      </c>
      <c r="R4" s="106"/>
    </row>
    <row r="5" spans="1:18" ht="60" customHeight="1">
      <c r="A5" s="127" t="s">
        <v>675</v>
      </c>
      <c r="B5" s="128">
        <v>3372900</v>
      </c>
      <c r="C5" s="129">
        <v>3180551</v>
      </c>
      <c r="D5" s="129">
        <v>848194</v>
      </c>
      <c r="E5" s="129">
        <v>1532243</v>
      </c>
      <c r="F5" s="129">
        <v>26760</v>
      </c>
      <c r="G5" s="129">
        <v>83</v>
      </c>
      <c r="H5" s="129">
        <v>703997</v>
      </c>
      <c r="I5" s="129">
        <v>50184</v>
      </c>
      <c r="J5" s="129">
        <v>17018</v>
      </c>
      <c r="K5" s="129">
        <v>2072</v>
      </c>
      <c r="L5" s="129">
        <v>82098</v>
      </c>
      <c r="M5" s="129">
        <v>56506</v>
      </c>
      <c r="N5" s="129">
        <v>25592</v>
      </c>
      <c r="O5" s="129">
        <v>110251</v>
      </c>
      <c r="P5" s="129">
        <v>17675</v>
      </c>
      <c r="Q5" s="129">
        <v>92576</v>
      </c>
      <c r="R5" s="134"/>
    </row>
    <row r="6" spans="1:18" s="108" customFormat="1" ht="60" customHeight="1">
      <c r="A6" s="127" t="s">
        <v>676</v>
      </c>
      <c r="B6" s="128">
        <v>4271598</v>
      </c>
      <c r="C6" s="129">
        <v>4088802</v>
      </c>
      <c r="D6" s="129">
        <v>791191</v>
      </c>
      <c r="E6" s="129">
        <v>2412869</v>
      </c>
      <c r="F6" s="129">
        <v>31873</v>
      </c>
      <c r="G6" s="129">
        <v>83</v>
      </c>
      <c r="H6" s="129">
        <v>788771</v>
      </c>
      <c r="I6" s="129">
        <v>37995</v>
      </c>
      <c r="J6" s="129">
        <v>22574</v>
      </c>
      <c r="K6" s="129">
        <v>3446</v>
      </c>
      <c r="L6" s="129">
        <v>95175</v>
      </c>
      <c r="M6" s="129">
        <v>57377</v>
      </c>
      <c r="N6" s="129">
        <v>37798</v>
      </c>
      <c r="O6" s="129">
        <v>87621</v>
      </c>
      <c r="P6" s="129">
        <v>21545</v>
      </c>
      <c r="Q6" s="129">
        <v>66076</v>
      </c>
      <c r="R6" s="134"/>
    </row>
    <row r="7" spans="1:18" s="108" customFormat="1" ht="60" customHeight="1">
      <c r="A7" s="127" t="s">
        <v>677</v>
      </c>
      <c r="B7" s="128">
        <v>5192512</v>
      </c>
      <c r="C7" s="129">
        <v>5002577</v>
      </c>
      <c r="D7" s="129">
        <v>554100</v>
      </c>
      <c r="E7" s="129">
        <v>3610762</v>
      </c>
      <c r="F7" s="129">
        <v>49046</v>
      </c>
      <c r="G7" s="129">
        <v>109</v>
      </c>
      <c r="H7" s="129">
        <v>712090</v>
      </c>
      <c r="I7" s="129">
        <v>42626</v>
      </c>
      <c r="J7" s="129">
        <v>26902</v>
      </c>
      <c r="K7" s="129">
        <v>6942</v>
      </c>
      <c r="L7" s="129">
        <v>110146</v>
      </c>
      <c r="M7" s="129">
        <v>66758</v>
      </c>
      <c r="N7" s="129">
        <v>43388</v>
      </c>
      <c r="O7" s="129">
        <v>79789</v>
      </c>
      <c r="P7" s="129">
        <v>25815</v>
      </c>
      <c r="Q7" s="129">
        <v>53974</v>
      </c>
      <c r="R7" s="134"/>
    </row>
    <row r="8" spans="1:18" ht="60" customHeight="1">
      <c r="A8" s="127" t="s">
        <v>678</v>
      </c>
      <c r="B8" s="129">
        <v>7660837.6219999995</v>
      </c>
      <c r="C8" s="129">
        <v>7432186.545</v>
      </c>
      <c r="D8" s="129">
        <v>1175574.61</v>
      </c>
      <c r="E8" s="129">
        <v>5091834.829</v>
      </c>
      <c r="F8" s="129">
        <v>82346.196</v>
      </c>
      <c r="G8" s="129">
        <v>370.348</v>
      </c>
      <c r="H8" s="129">
        <v>987267.205</v>
      </c>
      <c r="I8" s="129">
        <v>54549.795</v>
      </c>
      <c r="J8" s="129">
        <v>28898.836</v>
      </c>
      <c r="K8" s="129">
        <v>11344.726</v>
      </c>
      <c r="L8" s="129">
        <v>118691.578</v>
      </c>
      <c r="M8" s="155">
        <v>66196.078</v>
      </c>
      <c r="N8" s="155">
        <v>52495.5</v>
      </c>
      <c r="O8" s="129">
        <v>109959.499</v>
      </c>
      <c r="P8" s="129">
        <v>31243.207</v>
      </c>
      <c r="Q8" s="129">
        <v>78716.292</v>
      </c>
      <c r="R8" s="134"/>
    </row>
    <row r="9" spans="1:18" ht="60" customHeight="1">
      <c r="A9" s="127" t="s">
        <v>583</v>
      </c>
      <c r="B9" s="129">
        <f aca="true" t="shared" si="0" ref="B9:B14">C9+L9+O9</f>
        <v>8490623</v>
      </c>
      <c r="C9" s="129">
        <f aca="true" t="shared" si="1" ref="C9:C14">D9+E9+F9+G9+H9+I9+J9+K9</f>
        <v>8278883</v>
      </c>
      <c r="D9" s="129">
        <v>522950</v>
      </c>
      <c r="E9" s="129">
        <v>6714154</v>
      </c>
      <c r="F9" s="129">
        <v>96170</v>
      </c>
      <c r="G9" s="129">
        <v>382</v>
      </c>
      <c r="H9" s="129">
        <v>836977</v>
      </c>
      <c r="I9" s="129">
        <v>59467</v>
      </c>
      <c r="J9" s="129">
        <v>31144</v>
      </c>
      <c r="K9" s="129">
        <v>17639</v>
      </c>
      <c r="L9" s="129">
        <f aca="true" t="shared" si="2" ref="L9:L14">M9+N9</f>
        <v>141341</v>
      </c>
      <c r="M9" s="155">
        <v>77017</v>
      </c>
      <c r="N9" s="155">
        <v>64324</v>
      </c>
      <c r="O9" s="129">
        <f aca="true" t="shared" si="3" ref="O9:O14">P9+Q9</f>
        <v>70399</v>
      </c>
      <c r="P9" s="129">
        <v>36510</v>
      </c>
      <c r="Q9" s="129">
        <v>33889</v>
      </c>
      <c r="R9" s="134"/>
    </row>
    <row r="10" spans="1:18" ht="60" customHeight="1">
      <c r="A10" s="127" t="s">
        <v>680</v>
      </c>
      <c r="B10" s="128">
        <f t="shared" si="0"/>
        <v>9596791</v>
      </c>
      <c r="C10" s="129">
        <f t="shared" si="1"/>
        <v>9357909</v>
      </c>
      <c r="D10" s="129">
        <v>409354</v>
      </c>
      <c r="E10" s="129">
        <v>7948000</v>
      </c>
      <c r="F10" s="129">
        <v>85909</v>
      </c>
      <c r="G10" s="129">
        <v>482</v>
      </c>
      <c r="H10" s="129">
        <v>802919</v>
      </c>
      <c r="I10" s="129">
        <v>62533</v>
      </c>
      <c r="J10" s="129">
        <v>21336</v>
      </c>
      <c r="K10" s="129">
        <v>27376</v>
      </c>
      <c r="L10" s="129">
        <f t="shared" si="2"/>
        <v>170710</v>
      </c>
      <c r="M10" s="155">
        <v>91983</v>
      </c>
      <c r="N10" s="155">
        <v>78727</v>
      </c>
      <c r="O10" s="129">
        <f t="shared" si="3"/>
        <v>68172</v>
      </c>
      <c r="P10" s="129">
        <v>45237</v>
      </c>
      <c r="Q10" s="129">
        <v>22935</v>
      </c>
      <c r="R10" s="134"/>
    </row>
    <row r="11" spans="1:18" ht="60" customHeight="1">
      <c r="A11" s="127" t="s">
        <v>276</v>
      </c>
      <c r="B11" s="128">
        <f t="shared" si="0"/>
        <v>10534010</v>
      </c>
      <c r="C11" s="129">
        <f t="shared" si="1"/>
        <v>10282841</v>
      </c>
      <c r="D11" s="129">
        <v>276188</v>
      </c>
      <c r="E11" s="129">
        <v>9007852</v>
      </c>
      <c r="F11" s="129">
        <v>105704</v>
      </c>
      <c r="G11" s="129">
        <v>646</v>
      </c>
      <c r="H11" s="129">
        <v>760035</v>
      </c>
      <c r="I11" s="129">
        <v>64127</v>
      </c>
      <c r="J11" s="129">
        <v>29640</v>
      </c>
      <c r="K11" s="129">
        <v>38649</v>
      </c>
      <c r="L11" s="129">
        <f t="shared" si="2"/>
        <v>183920</v>
      </c>
      <c r="M11" s="155">
        <v>92075</v>
      </c>
      <c r="N11" s="155">
        <v>91845</v>
      </c>
      <c r="O11" s="129">
        <f t="shared" si="3"/>
        <v>67249</v>
      </c>
      <c r="P11" s="129">
        <v>51420</v>
      </c>
      <c r="Q11" s="129">
        <v>15829</v>
      </c>
      <c r="R11" s="134"/>
    </row>
    <row r="12" spans="1:18" ht="60" customHeight="1">
      <c r="A12" s="127" t="s">
        <v>765</v>
      </c>
      <c r="B12" s="129">
        <f t="shared" si="0"/>
        <v>11577533</v>
      </c>
      <c r="C12" s="129">
        <f t="shared" si="1"/>
        <v>11303197</v>
      </c>
      <c r="D12" s="129">
        <v>208807</v>
      </c>
      <c r="E12" s="129">
        <v>10097238</v>
      </c>
      <c r="F12" s="129">
        <v>104608</v>
      </c>
      <c r="G12" s="129">
        <v>634</v>
      </c>
      <c r="H12" s="129">
        <v>743258</v>
      </c>
      <c r="I12" s="129">
        <v>70130</v>
      </c>
      <c r="J12" s="129">
        <v>27102</v>
      </c>
      <c r="K12" s="129">
        <v>51420</v>
      </c>
      <c r="L12" s="129">
        <f t="shared" si="2"/>
        <v>195470</v>
      </c>
      <c r="M12" s="155">
        <v>92491</v>
      </c>
      <c r="N12" s="155">
        <v>102979</v>
      </c>
      <c r="O12" s="129">
        <f t="shared" si="3"/>
        <v>78866</v>
      </c>
      <c r="P12" s="129">
        <v>64502</v>
      </c>
      <c r="Q12" s="129">
        <v>14364</v>
      </c>
      <c r="R12" s="134"/>
    </row>
    <row r="13" spans="1:18" ht="60" customHeight="1">
      <c r="A13" s="127" t="s">
        <v>815</v>
      </c>
      <c r="B13" s="129">
        <f t="shared" si="0"/>
        <v>12703381</v>
      </c>
      <c r="C13" s="129">
        <f t="shared" si="1"/>
        <v>12409856</v>
      </c>
      <c r="D13" s="129">
        <v>172203</v>
      </c>
      <c r="E13" s="129">
        <v>11246782</v>
      </c>
      <c r="F13" s="129">
        <v>109374</v>
      </c>
      <c r="G13" s="129">
        <v>652</v>
      </c>
      <c r="H13" s="129">
        <v>745528</v>
      </c>
      <c r="I13" s="129">
        <v>40910</v>
      </c>
      <c r="J13" s="129">
        <v>26750</v>
      </c>
      <c r="K13" s="129">
        <v>67657</v>
      </c>
      <c r="L13" s="129">
        <f t="shared" si="2"/>
        <v>222198</v>
      </c>
      <c r="M13" s="155">
        <v>105744</v>
      </c>
      <c r="N13" s="155">
        <v>116454</v>
      </c>
      <c r="O13" s="129">
        <f t="shared" si="3"/>
        <v>71327</v>
      </c>
      <c r="P13" s="129">
        <v>57972</v>
      </c>
      <c r="Q13" s="129">
        <v>13355</v>
      </c>
      <c r="R13" s="134"/>
    </row>
    <row r="14" spans="1:18" ht="60" customHeight="1">
      <c r="A14" s="139" t="s">
        <v>870</v>
      </c>
      <c r="B14" s="137">
        <f t="shared" si="0"/>
        <v>14054334</v>
      </c>
      <c r="C14" s="137">
        <f t="shared" si="1"/>
        <v>13743026</v>
      </c>
      <c r="D14" s="137">
        <v>142468</v>
      </c>
      <c r="E14" s="137">
        <v>12592616</v>
      </c>
      <c r="F14" s="137">
        <v>125302</v>
      </c>
      <c r="G14" s="137">
        <v>652</v>
      </c>
      <c r="H14" s="137">
        <v>723163</v>
      </c>
      <c r="I14" s="137">
        <v>44190</v>
      </c>
      <c r="J14" s="137">
        <v>28034</v>
      </c>
      <c r="K14" s="137">
        <v>86601</v>
      </c>
      <c r="L14" s="137">
        <f t="shared" si="2"/>
        <v>243444</v>
      </c>
      <c r="M14" s="156">
        <v>112908</v>
      </c>
      <c r="N14" s="156">
        <v>130536</v>
      </c>
      <c r="O14" s="137">
        <f t="shared" si="3"/>
        <v>67864</v>
      </c>
      <c r="P14" s="137">
        <v>59677</v>
      </c>
      <c r="Q14" s="137">
        <v>8187</v>
      </c>
      <c r="R14" s="134"/>
    </row>
    <row r="15" spans="1:18" ht="20.25" customHeight="1">
      <c r="A15" s="117" t="s">
        <v>712</v>
      </c>
      <c r="B15" s="118"/>
      <c r="C15" s="118"/>
      <c r="D15" s="118"/>
      <c r="E15" s="118"/>
      <c r="F15" s="118"/>
      <c r="G15" s="118"/>
      <c r="H15" s="118"/>
      <c r="I15" s="118"/>
      <c r="J15" s="118"/>
      <c r="K15" s="118"/>
      <c r="L15" s="118"/>
      <c r="M15" s="118"/>
      <c r="N15" s="118"/>
      <c r="O15" s="118"/>
      <c r="P15" s="118"/>
      <c r="Q15" s="118"/>
      <c r="R15" s="119"/>
    </row>
    <row r="16" ht="36" customHeight="1">
      <c r="A16" s="118"/>
    </row>
  </sheetData>
  <mergeCells count="10">
    <mergeCell ref="L3:N3"/>
    <mergeCell ref="J1:Q1"/>
    <mergeCell ref="J2:O2"/>
    <mergeCell ref="P2:Q2"/>
    <mergeCell ref="O3:Q3"/>
    <mergeCell ref="A1:I1"/>
    <mergeCell ref="A2:I2"/>
    <mergeCell ref="A3:A4"/>
    <mergeCell ref="B3:B4"/>
    <mergeCell ref="C3:K3"/>
  </mergeCells>
  <printOptions/>
  <pageMargins left="0.6299212598425197" right="0" top="0.5905511811023623" bottom="0.7874015748031497" header="0" footer="0"/>
  <pageSetup fitToWidth="2"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A1:P16"/>
  <sheetViews>
    <sheetView workbookViewId="0" topLeftCell="A1">
      <pane ySplit="4" topLeftCell="BM5" activePane="bottomLeft" state="frozen"/>
      <selection pane="topLeft" activeCell="A1" sqref="A1"/>
      <selection pane="bottomLeft" activeCell="A7" sqref="A7"/>
    </sheetView>
  </sheetViews>
  <sheetFormatPr defaultColWidth="9.00390625" defaultRowHeight="36" customHeight="1"/>
  <cols>
    <col min="1" max="1" width="11.625" style="120" customWidth="1"/>
    <col min="2" max="7" width="12.375" style="120" customWidth="1"/>
    <col min="8" max="13" width="10.625" style="120" customWidth="1"/>
    <col min="14" max="14" width="11.75390625" style="120" customWidth="1"/>
    <col min="15" max="15" width="11.125" style="120" customWidth="1"/>
    <col min="16" max="16384" width="9.00390625" style="78" customWidth="1"/>
  </cols>
  <sheetData>
    <row r="1" spans="1:16" ht="33" customHeight="1">
      <c r="A1" s="677" t="s">
        <v>202</v>
      </c>
      <c r="B1" s="677"/>
      <c r="C1" s="677"/>
      <c r="D1" s="677"/>
      <c r="E1" s="677"/>
      <c r="F1" s="677"/>
      <c r="G1" s="677"/>
      <c r="H1" s="657" t="s">
        <v>713</v>
      </c>
      <c r="I1" s="657"/>
      <c r="J1" s="657"/>
      <c r="K1" s="657"/>
      <c r="L1" s="657"/>
      <c r="M1" s="657"/>
      <c r="N1" s="657"/>
      <c r="O1" s="657"/>
      <c r="P1" s="106"/>
    </row>
    <row r="2" spans="1:16" s="108" customFormat="1" ht="33" customHeight="1">
      <c r="A2" s="678" t="s">
        <v>100</v>
      </c>
      <c r="B2" s="678"/>
      <c r="C2" s="678"/>
      <c r="D2" s="678"/>
      <c r="E2" s="678"/>
      <c r="F2" s="678"/>
      <c r="G2" s="678"/>
      <c r="H2" s="666" t="s">
        <v>857</v>
      </c>
      <c r="I2" s="666"/>
      <c r="J2" s="666"/>
      <c r="K2" s="666"/>
      <c r="L2" s="666"/>
      <c r="M2" s="666"/>
      <c r="N2" s="671" t="s">
        <v>682</v>
      </c>
      <c r="O2" s="671"/>
      <c r="P2" s="107"/>
    </row>
    <row r="3" spans="1:16" ht="30" customHeight="1">
      <c r="A3" s="688" t="s">
        <v>658</v>
      </c>
      <c r="B3" s="690" t="s">
        <v>662</v>
      </c>
      <c r="C3" s="692" t="s">
        <v>721</v>
      </c>
      <c r="D3" s="693"/>
      <c r="E3" s="693"/>
      <c r="F3" s="693"/>
      <c r="G3" s="697"/>
      <c r="H3" s="693"/>
      <c r="I3" s="694"/>
      <c r="J3" s="692" t="s">
        <v>684</v>
      </c>
      <c r="K3" s="693"/>
      <c r="L3" s="693"/>
      <c r="M3" s="696" t="s">
        <v>685</v>
      </c>
      <c r="N3" s="696"/>
      <c r="O3" s="692"/>
      <c r="P3" s="106"/>
    </row>
    <row r="4" spans="1:16" ht="47.25" customHeight="1">
      <c r="A4" s="689"/>
      <c r="B4" s="691"/>
      <c r="C4" s="110" t="s">
        <v>686</v>
      </c>
      <c r="D4" s="110" t="s">
        <v>722</v>
      </c>
      <c r="E4" s="110" t="s">
        <v>723</v>
      </c>
      <c r="F4" s="111" t="s">
        <v>646</v>
      </c>
      <c r="G4" s="157" t="s">
        <v>724</v>
      </c>
      <c r="H4" s="109" t="s">
        <v>647</v>
      </c>
      <c r="I4" s="110" t="s">
        <v>725</v>
      </c>
      <c r="J4" s="110" t="s">
        <v>686</v>
      </c>
      <c r="K4" s="110" t="s">
        <v>609</v>
      </c>
      <c r="L4" s="111" t="s">
        <v>274</v>
      </c>
      <c r="M4" s="110" t="s">
        <v>686</v>
      </c>
      <c r="N4" s="111" t="s">
        <v>272</v>
      </c>
      <c r="O4" s="112" t="s">
        <v>273</v>
      </c>
      <c r="P4" s="106"/>
    </row>
    <row r="5" spans="1:16" ht="60.75" customHeight="1">
      <c r="A5" s="116" t="s">
        <v>675</v>
      </c>
      <c r="B5" s="148">
        <f>C5+J5+M5</f>
        <v>2842695</v>
      </c>
      <c r="C5" s="149">
        <f>SUM(D5:I5)</f>
        <v>2802979</v>
      </c>
      <c r="D5" s="149">
        <v>1784616</v>
      </c>
      <c r="E5" s="149">
        <v>767769</v>
      </c>
      <c r="F5" s="149">
        <v>248539</v>
      </c>
      <c r="G5" s="149">
        <v>964</v>
      </c>
      <c r="H5" s="149">
        <v>32</v>
      </c>
      <c r="I5" s="149">
        <v>1059</v>
      </c>
      <c r="J5" s="149">
        <f>SUM(K5:L5)</f>
        <v>38624</v>
      </c>
      <c r="K5" s="149">
        <v>24178</v>
      </c>
      <c r="L5" s="149">
        <v>14446</v>
      </c>
      <c r="M5" s="149">
        <f>SUM(N5:O5)</f>
        <v>1092</v>
      </c>
      <c r="N5" s="149">
        <v>1092</v>
      </c>
      <c r="O5" s="149">
        <v>0</v>
      </c>
      <c r="P5" s="134"/>
    </row>
    <row r="6" spans="1:16" s="108" customFormat="1" ht="60.75" customHeight="1">
      <c r="A6" s="116" t="s">
        <v>676</v>
      </c>
      <c r="B6" s="148">
        <f>C6+J6+M6</f>
        <v>3137049</v>
      </c>
      <c r="C6" s="149">
        <f>SUM(D6:I6)</f>
        <v>3086883</v>
      </c>
      <c r="D6" s="149">
        <v>1886183</v>
      </c>
      <c r="E6" s="149">
        <v>971908</v>
      </c>
      <c r="F6" s="149">
        <v>225792</v>
      </c>
      <c r="G6" s="149">
        <v>1328</v>
      </c>
      <c r="H6" s="149">
        <v>32</v>
      </c>
      <c r="I6" s="149">
        <v>1640</v>
      </c>
      <c r="J6" s="149">
        <f>SUM(K6:L6)</f>
        <v>47888</v>
      </c>
      <c r="K6" s="149">
        <v>25664</v>
      </c>
      <c r="L6" s="149">
        <v>22224</v>
      </c>
      <c r="M6" s="149">
        <f>SUM(N6:O6)</f>
        <v>2278</v>
      </c>
      <c r="N6" s="149">
        <v>2017</v>
      </c>
      <c r="O6" s="149">
        <v>261</v>
      </c>
      <c r="P6" s="134"/>
    </row>
    <row r="7" spans="1:16" s="108" customFormat="1" ht="59.25" customHeight="1">
      <c r="A7" s="116" t="s">
        <v>677</v>
      </c>
      <c r="B7" s="148">
        <f>C7+J7+M7</f>
        <v>3698417</v>
      </c>
      <c r="C7" s="149">
        <f>SUM(D7:I7)</f>
        <v>3640385</v>
      </c>
      <c r="D7" s="149">
        <v>2151654</v>
      </c>
      <c r="E7" s="149">
        <v>1244492</v>
      </c>
      <c r="F7" s="149">
        <v>239935</v>
      </c>
      <c r="G7" s="149">
        <v>1551</v>
      </c>
      <c r="H7" s="158">
        <v>-32</v>
      </c>
      <c r="I7" s="149">
        <v>2785</v>
      </c>
      <c r="J7" s="149">
        <f>SUM(K7:L7)</f>
        <v>52752</v>
      </c>
      <c r="K7" s="159">
        <v>25908</v>
      </c>
      <c r="L7" s="149">
        <v>26844</v>
      </c>
      <c r="M7" s="149">
        <f>SUM(N7:O7)</f>
        <v>5280</v>
      </c>
      <c r="N7" s="149">
        <v>3788</v>
      </c>
      <c r="O7" s="149">
        <v>1492</v>
      </c>
      <c r="P7" s="134"/>
    </row>
    <row r="8" spans="1:16" ht="60.75" customHeight="1">
      <c r="A8" s="116" t="s">
        <v>650</v>
      </c>
      <c r="B8" s="149">
        <v>5255691.660999998</v>
      </c>
      <c r="C8" s="149">
        <v>5187989.954999999</v>
      </c>
      <c r="D8" s="149">
        <v>3164015.467</v>
      </c>
      <c r="E8" s="149">
        <v>1663438.777</v>
      </c>
      <c r="F8" s="149">
        <v>353082.96</v>
      </c>
      <c r="G8" s="149">
        <v>2092.878</v>
      </c>
      <c r="H8" s="149">
        <v>1602.521</v>
      </c>
      <c r="I8" s="149">
        <v>3757.352</v>
      </c>
      <c r="J8" s="149">
        <v>61419.503</v>
      </c>
      <c r="K8" s="159">
        <v>28373.568</v>
      </c>
      <c r="L8" s="159">
        <v>33045.935</v>
      </c>
      <c r="M8" s="149">
        <v>6282.203</v>
      </c>
      <c r="N8" s="149">
        <v>4677.845</v>
      </c>
      <c r="O8" s="149">
        <v>1604.358</v>
      </c>
      <c r="P8" s="134"/>
    </row>
    <row r="9" spans="1:16" ht="60.75" customHeight="1">
      <c r="A9" s="116" t="s">
        <v>583</v>
      </c>
      <c r="B9" s="149">
        <f aca="true" t="shared" si="0" ref="B9:B14">C9+J9+M9</f>
        <v>5102209</v>
      </c>
      <c r="C9" s="149">
        <f aca="true" t="shared" si="1" ref="C9:C14">D9+E9+F9+G9+H9+I9</f>
        <v>5015833</v>
      </c>
      <c r="D9" s="149">
        <v>3322341</v>
      </c>
      <c r="E9" s="149">
        <v>1206436</v>
      </c>
      <c r="F9" s="149">
        <v>482296</v>
      </c>
      <c r="G9" s="149">
        <v>1362</v>
      </c>
      <c r="H9" s="149">
        <v>0</v>
      </c>
      <c r="I9" s="149">
        <v>3398</v>
      </c>
      <c r="J9" s="149">
        <f aca="true" t="shared" si="2" ref="J9:J14">K9+L9</f>
        <v>79664</v>
      </c>
      <c r="K9" s="159">
        <v>38898</v>
      </c>
      <c r="L9" s="159">
        <v>40766</v>
      </c>
      <c r="M9" s="149">
        <f aca="true" t="shared" si="3" ref="M9:M14">N9+O9</f>
        <v>6712</v>
      </c>
      <c r="N9" s="149">
        <v>4248</v>
      </c>
      <c r="O9" s="149">
        <v>2464</v>
      </c>
      <c r="P9" s="134"/>
    </row>
    <row r="10" spans="1:16" ht="60.75" customHeight="1">
      <c r="A10" s="116" t="s">
        <v>680</v>
      </c>
      <c r="B10" s="148">
        <f t="shared" si="0"/>
        <v>6375813</v>
      </c>
      <c r="C10" s="149">
        <f t="shared" si="1"/>
        <v>6280941</v>
      </c>
      <c r="D10" s="149">
        <v>3020283</v>
      </c>
      <c r="E10" s="149">
        <v>2726486</v>
      </c>
      <c r="F10" s="149">
        <v>523879</v>
      </c>
      <c r="G10" s="149">
        <v>3364</v>
      </c>
      <c r="H10" s="149">
        <v>185</v>
      </c>
      <c r="I10" s="149">
        <v>6744</v>
      </c>
      <c r="J10" s="149">
        <f t="shared" si="2"/>
        <v>87564</v>
      </c>
      <c r="K10" s="159">
        <v>37772</v>
      </c>
      <c r="L10" s="159">
        <v>49792</v>
      </c>
      <c r="M10" s="149">
        <f t="shared" si="3"/>
        <v>7308</v>
      </c>
      <c r="N10" s="149">
        <v>3573</v>
      </c>
      <c r="O10" s="149">
        <v>3735</v>
      </c>
      <c r="P10" s="134"/>
    </row>
    <row r="11" spans="1:16" ht="60.75" customHeight="1">
      <c r="A11" s="116" t="s">
        <v>276</v>
      </c>
      <c r="B11" s="148">
        <f t="shared" si="0"/>
        <v>6241844</v>
      </c>
      <c r="C11" s="149">
        <f t="shared" si="1"/>
        <v>6140907</v>
      </c>
      <c r="D11" s="149">
        <v>2216246</v>
      </c>
      <c r="E11" s="149">
        <v>3434304</v>
      </c>
      <c r="F11" s="149">
        <v>476206</v>
      </c>
      <c r="G11" s="149">
        <v>4011</v>
      </c>
      <c r="H11" s="149">
        <v>97</v>
      </c>
      <c r="I11" s="149">
        <v>10043</v>
      </c>
      <c r="J11" s="149">
        <f t="shared" si="2"/>
        <v>94515</v>
      </c>
      <c r="K11" s="159">
        <v>38942</v>
      </c>
      <c r="L11" s="159">
        <v>55573</v>
      </c>
      <c r="M11" s="149">
        <f t="shared" si="3"/>
        <v>6422</v>
      </c>
      <c r="N11" s="149">
        <v>2853</v>
      </c>
      <c r="O11" s="149">
        <v>3569</v>
      </c>
      <c r="P11" s="134"/>
    </row>
    <row r="12" spans="1:16" ht="60.75" customHeight="1">
      <c r="A12" s="116" t="s">
        <v>765</v>
      </c>
      <c r="B12" s="148">
        <f t="shared" si="0"/>
        <v>6596168</v>
      </c>
      <c r="C12" s="149">
        <f t="shared" si="1"/>
        <v>6481221</v>
      </c>
      <c r="D12" s="149">
        <v>1864312</v>
      </c>
      <c r="E12" s="149">
        <v>4159172</v>
      </c>
      <c r="F12" s="149">
        <v>438755</v>
      </c>
      <c r="G12" s="149">
        <v>4187</v>
      </c>
      <c r="H12" s="149">
        <v>408</v>
      </c>
      <c r="I12" s="149">
        <v>14387</v>
      </c>
      <c r="J12" s="149">
        <f t="shared" si="2"/>
        <v>106050</v>
      </c>
      <c r="K12" s="159">
        <v>42130</v>
      </c>
      <c r="L12" s="159">
        <v>63920</v>
      </c>
      <c r="M12" s="149">
        <f t="shared" si="3"/>
        <v>8897</v>
      </c>
      <c r="N12" s="149">
        <v>5992</v>
      </c>
      <c r="O12" s="149">
        <v>2905</v>
      </c>
      <c r="P12" s="134"/>
    </row>
    <row r="13" spans="1:16" ht="60.75" customHeight="1">
      <c r="A13" s="116" t="s">
        <v>815</v>
      </c>
      <c r="B13" s="148">
        <f t="shared" si="0"/>
        <v>6365157</v>
      </c>
      <c r="C13" s="149">
        <f t="shared" si="1"/>
        <v>6243275</v>
      </c>
      <c r="D13" s="149">
        <v>1060332</v>
      </c>
      <c r="E13" s="149">
        <v>4807946</v>
      </c>
      <c r="F13" s="149">
        <v>347791</v>
      </c>
      <c r="G13" s="149">
        <v>4903</v>
      </c>
      <c r="H13" s="149">
        <v>4710</v>
      </c>
      <c r="I13" s="149">
        <v>17593</v>
      </c>
      <c r="J13" s="149">
        <f t="shared" si="2"/>
        <v>110544</v>
      </c>
      <c r="K13" s="159">
        <v>39465</v>
      </c>
      <c r="L13" s="159">
        <v>71079</v>
      </c>
      <c r="M13" s="149">
        <f t="shared" si="3"/>
        <v>11338</v>
      </c>
      <c r="N13" s="149">
        <v>8302</v>
      </c>
      <c r="O13" s="149">
        <v>3036</v>
      </c>
      <c r="P13" s="134"/>
    </row>
    <row r="14" spans="1:16" ht="60.75" customHeight="1">
      <c r="A14" s="152" t="s">
        <v>870</v>
      </c>
      <c r="B14" s="160">
        <f t="shared" si="0"/>
        <v>7732868</v>
      </c>
      <c r="C14" s="160">
        <f t="shared" si="1"/>
        <v>7584739</v>
      </c>
      <c r="D14" s="160">
        <v>1548178</v>
      </c>
      <c r="E14" s="160">
        <v>5551002</v>
      </c>
      <c r="F14" s="160">
        <v>457616</v>
      </c>
      <c r="G14" s="160">
        <v>4499</v>
      </c>
      <c r="H14" s="160">
        <v>1246</v>
      </c>
      <c r="I14" s="160">
        <v>22198</v>
      </c>
      <c r="J14" s="160">
        <f t="shared" si="2"/>
        <v>117277</v>
      </c>
      <c r="K14" s="161">
        <v>38776</v>
      </c>
      <c r="L14" s="161">
        <v>78501</v>
      </c>
      <c r="M14" s="160">
        <f t="shared" si="3"/>
        <v>30852</v>
      </c>
      <c r="N14" s="160">
        <v>26588</v>
      </c>
      <c r="O14" s="160">
        <v>4264</v>
      </c>
      <c r="P14" s="134"/>
    </row>
    <row r="15" spans="1:16" ht="20.25" customHeight="1">
      <c r="A15" s="117" t="s">
        <v>726</v>
      </c>
      <c r="B15" s="118"/>
      <c r="C15" s="118"/>
      <c r="D15" s="118"/>
      <c r="E15" s="118"/>
      <c r="F15" s="118"/>
      <c r="G15" s="118"/>
      <c r="H15" s="118"/>
      <c r="I15" s="118"/>
      <c r="J15" s="118"/>
      <c r="K15" s="118"/>
      <c r="L15" s="118"/>
      <c r="M15" s="118"/>
      <c r="N15" s="118"/>
      <c r="O15" s="118"/>
      <c r="P15" s="119"/>
    </row>
    <row r="16" ht="36" customHeight="1">
      <c r="A16" s="118"/>
    </row>
  </sheetData>
  <mergeCells count="10">
    <mergeCell ref="H1:O1"/>
    <mergeCell ref="H2:M2"/>
    <mergeCell ref="N2:O2"/>
    <mergeCell ref="A3:A4"/>
    <mergeCell ref="B3:B4"/>
    <mergeCell ref="C3:I3"/>
    <mergeCell ref="M3:O3"/>
    <mergeCell ref="J3:L3"/>
    <mergeCell ref="A1:G1"/>
    <mergeCell ref="A2:G2"/>
  </mergeCells>
  <printOptions/>
  <pageMargins left="0.6299212598425197" right="0" top="0.5905511811023623" bottom="0.7874015748031497" header="0" footer="0"/>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sheetPr>
    <pageSetUpPr fitToPage="1"/>
  </sheetPr>
  <dimension ref="A1:K17"/>
  <sheetViews>
    <sheetView workbookViewId="0" topLeftCell="A1">
      <selection activeCell="B14" sqref="B14"/>
    </sheetView>
  </sheetViews>
  <sheetFormatPr defaultColWidth="9.00390625" defaultRowHeight="16.5"/>
  <cols>
    <col min="1" max="1" width="8.125" style="83" customWidth="1"/>
    <col min="2" max="2" width="7.375" style="83" customWidth="1"/>
    <col min="3" max="3" width="13.25390625" style="83" customWidth="1"/>
    <col min="4" max="4" width="5.50390625" style="83" customWidth="1"/>
    <col min="5" max="5" width="10.25390625" style="83" customWidth="1"/>
    <col min="6" max="6" width="6.75390625" style="83" customWidth="1"/>
    <col min="7" max="7" width="11.875" style="83" customWidth="1"/>
    <col min="8" max="8" width="7.50390625" style="83" customWidth="1"/>
    <col min="9" max="9" width="12.00390625" style="83" customWidth="1"/>
    <col min="10" max="10" width="7.125" style="83" customWidth="1"/>
    <col min="11" max="11" width="11.625" style="83" customWidth="1"/>
    <col min="12" max="16384" width="9.00390625" style="83" customWidth="1"/>
  </cols>
  <sheetData>
    <row r="1" spans="1:11" s="78" customFormat="1" ht="33" customHeight="1">
      <c r="A1" s="662" t="s">
        <v>203</v>
      </c>
      <c r="B1" s="662"/>
      <c r="C1" s="662"/>
      <c r="D1" s="662"/>
      <c r="E1" s="662"/>
      <c r="F1" s="662"/>
      <c r="G1" s="662"/>
      <c r="H1" s="662"/>
      <c r="I1" s="662"/>
      <c r="J1" s="662"/>
      <c r="K1" s="662"/>
    </row>
    <row r="2" spans="1:11" s="5" customFormat="1" ht="33" customHeight="1">
      <c r="A2" s="633" t="s">
        <v>101</v>
      </c>
      <c r="B2" s="633"/>
      <c r="C2" s="633"/>
      <c r="D2" s="633"/>
      <c r="E2" s="633"/>
      <c r="F2" s="633"/>
      <c r="G2" s="633"/>
      <c r="H2" s="633"/>
      <c r="I2" s="633"/>
      <c r="J2" s="654" t="s">
        <v>277</v>
      </c>
      <c r="K2" s="654"/>
    </row>
    <row r="3" spans="1:11" s="1" customFormat="1" ht="39.75" customHeight="1">
      <c r="A3" s="636" t="s">
        <v>278</v>
      </c>
      <c r="B3" s="634" t="s">
        <v>279</v>
      </c>
      <c r="C3" s="635"/>
      <c r="D3" s="634" t="s">
        <v>280</v>
      </c>
      <c r="E3" s="635"/>
      <c r="F3" s="634" t="s">
        <v>281</v>
      </c>
      <c r="G3" s="635"/>
      <c r="H3" s="634" t="s">
        <v>282</v>
      </c>
      <c r="I3" s="635"/>
      <c r="J3" s="634" t="s">
        <v>283</v>
      </c>
      <c r="K3" s="635"/>
    </row>
    <row r="4" spans="1:11" s="1" customFormat="1" ht="39.75" customHeight="1">
      <c r="A4" s="636"/>
      <c r="B4" s="22" t="s">
        <v>284</v>
      </c>
      <c r="C4" s="23" t="s">
        <v>285</v>
      </c>
      <c r="D4" s="22" t="s">
        <v>284</v>
      </c>
      <c r="E4" s="23" t="s">
        <v>285</v>
      </c>
      <c r="F4" s="22" t="s">
        <v>284</v>
      </c>
      <c r="G4" s="23" t="s">
        <v>285</v>
      </c>
      <c r="H4" s="22" t="s">
        <v>284</v>
      </c>
      <c r="I4" s="23" t="s">
        <v>285</v>
      </c>
      <c r="J4" s="22" t="s">
        <v>284</v>
      </c>
      <c r="K4" s="26" t="s">
        <v>285</v>
      </c>
    </row>
    <row r="5" spans="1:11" s="12" customFormat="1" ht="66.75" customHeight="1">
      <c r="A5" s="28" t="s">
        <v>286</v>
      </c>
      <c r="B5" s="231">
        <f aca="true" t="shared" si="0" ref="B5:B10">D5+F5+H5+J5</f>
        <v>51368</v>
      </c>
      <c r="C5" s="232">
        <f aca="true" t="shared" si="1" ref="C5:C10">E5+G5+I5+K5</f>
        <v>2860817314</v>
      </c>
      <c r="D5" s="233">
        <v>115</v>
      </c>
      <c r="E5" s="233">
        <v>11909451</v>
      </c>
      <c r="F5" s="233">
        <v>18947</v>
      </c>
      <c r="G5" s="233">
        <v>894363314</v>
      </c>
      <c r="H5" s="233">
        <v>21234</v>
      </c>
      <c r="I5" s="233">
        <v>1360393503</v>
      </c>
      <c r="J5" s="233">
        <v>11072</v>
      </c>
      <c r="K5" s="233">
        <v>594151046</v>
      </c>
    </row>
    <row r="6" spans="1:11" s="15" customFormat="1" ht="66.75" customHeight="1">
      <c r="A6" s="28" t="s">
        <v>287</v>
      </c>
      <c r="B6" s="231">
        <f t="shared" si="0"/>
        <v>67529</v>
      </c>
      <c r="C6" s="232">
        <f t="shared" si="1"/>
        <v>4563347068</v>
      </c>
      <c r="D6" s="232">
        <v>129</v>
      </c>
      <c r="E6" s="232">
        <v>14654940</v>
      </c>
      <c r="F6" s="232">
        <v>25378</v>
      </c>
      <c r="G6" s="232">
        <v>1478167494</v>
      </c>
      <c r="H6" s="232">
        <v>29012</v>
      </c>
      <c r="I6" s="232">
        <v>2267935277</v>
      </c>
      <c r="J6" s="232">
        <v>13010</v>
      </c>
      <c r="K6" s="232">
        <v>802589357</v>
      </c>
    </row>
    <row r="7" spans="1:11" s="15" customFormat="1" ht="66.75" customHeight="1">
      <c r="A7" s="28" t="s">
        <v>288</v>
      </c>
      <c r="B7" s="231">
        <f t="shared" si="0"/>
        <v>84214</v>
      </c>
      <c r="C7" s="232">
        <f t="shared" si="1"/>
        <v>6695290639</v>
      </c>
      <c r="D7" s="232">
        <v>152</v>
      </c>
      <c r="E7" s="232">
        <v>21037979</v>
      </c>
      <c r="F7" s="232">
        <v>31455</v>
      </c>
      <c r="G7" s="232">
        <v>2162844815</v>
      </c>
      <c r="H7" s="232">
        <v>37592</v>
      </c>
      <c r="I7" s="232">
        <v>3468276483</v>
      </c>
      <c r="J7" s="232">
        <v>15015</v>
      </c>
      <c r="K7" s="232">
        <v>1043131362</v>
      </c>
    </row>
    <row r="8" spans="1:11" s="15" customFormat="1" ht="66.75" customHeight="1">
      <c r="A8" s="28" t="s">
        <v>289</v>
      </c>
      <c r="B8" s="232">
        <f t="shared" si="0"/>
        <v>102578</v>
      </c>
      <c r="C8" s="232">
        <f t="shared" si="1"/>
        <v>9401412234</v>
      </c>
      <c r="D8" s="232">
        <v>164</v>
      </c>
      <c r="E8" s="232">
        <v>24034160</v>
      </c>
      <c r="F8" s="232">
        <v>39030</v>
      </c>
      <c r="G8" s="232">
        <v>3180510905</v>
      </c>
      <c r="H8" s="232">
        <v>46139</v>
      </c>
      <c r="I8" s="232">
        <v>4851149631</v>
      </c>
      <c r="J8" s="232">
        <v>17245</v>
      </c>
      <c r="K8" s="232">
        <v>1345717538</v>
      </c>
    </row>
    <row r="9" spans="1:11" s="15" customFormat="1" ht="66.75" customHeight="1">
      <c r="A9" s="28" t="s">
        <v>583</v>
      </c>
      <c r="B9" s="232">
        <f t="shared" si="0"/>
        <v>121544</v>
      </c>
      <c r="C9" s="232">
        <f t="shared" si="1"/>
        <v>13026270245</v>
      </c>
      <c r="D9" s="232">
        <v>186</v>
      </c>
      <c r="E9" s="232">
        <v>30239893</v>
      </c>
      <c r="F9" s="232">
        <v>46051</v>
      </c>
      <c r="G9" s="232">
        <v>4404640421</v>
      </c>
      <c r="H9" s="232">
        <v>54822</v>
      </c>
      <c r="I9" s="232">
        <v>6718996088</v>
      </c>
      <c r="J9" s="232">
        <v>20485</v>
      </c>
      <c r="K9" s="232">
        <v>1872393843</v>
      </c>
    </row>
    <row r="10" spans="1:11" s="15" customFormat="1" ht="66.75" customHeight="1">
      <c r="A10" s="28" t="s">
        <v>290</v>
      </c>
      <c r="B10" s="231">
        <f t="shared" si="0"/>
        <v>139046</v>
      </c>
      <c r="C10" s="232">
        <f t="shared" si="1"/>
        <v>16473629508</v>
      </c>
      <c r="D10" s="232">
        <v>200</v>
      </c>
      <c r="E10" s="232">
        <v>35332310</v>
      </c>
      <c r="F10" s="232">
        <v>53435</v>
      </c>
      <c r="G10" s="232">
        <v>5795370389</v>
      </c>
      <c r="H10" s="232">
        <v>61265</v>
      </c>
      <c r="I10" s="232">
        <v>8109680122</v>
      </c>
      <c r="J10" s="232">
        <v>24146</v>
      </c>
      <c r="K10" s="232">
        <v>2533246687</v>
      </c>
    </row>
    <row r="11" spans="1:11" s="15" customFormat="1" ht="66.75" customHeight="1">
      <c r="A11" s="28" t="s">
        <v>276</v>
      </c>
      <c r="B11" s="231">
        <v>154136</v>
      </c>
      <c r="C11" s="232">
        <v>19758105610</v>
      </c>
      <c r="D11" s="232">
        <v>204</v>
      </c>
      <c r="E11" s="232">
        <v>37589341</v>
      </c>
      <c r="F11" s="232">
        <v>60163</v>
      </c>
      <c r="G11" s="232">
        <v>7204420546</v>
      </c>
      <c r="H11" s="232">
        <v>65889</v>
      </c>
      <c r="I11" s="232">
        <v>9249970716</v>
      </c>
      <c r="J11" s="232">
        <v>27880</v>
      </c>
      <c r="K11" s="232">
        <v>3266125007</v>
      </c>
    </row>
    <row r="12" spans="1:11" s="15" customFormat="1" ht="66.75" customHeight="1">
      <c r="A12" s="28" t="s">
        <v>207</v>
      </c>
      <c r="B12" s="231">
        <v>168135</v>
      </c>
      <c r="C12" s="232">
        <v>23023998818</v>
      </c>
      <c r="D12" s="232">
        <v>211</v>
      </c>
      <c r="E12" s="232">
        <v>40062187</v>
      </c>
      <c r="F12" s="232">
        <v>66390</v>
      </c>
      <c r="G12" s="232">
        <v>8623810040</v>
      </c>
      <c r="H12" s="232">
        <v>70113</v>
      </c>
      <c r="I12" s="232">
        <v>10356086209</v>
      </c>
      <c r="J12" s="232">
        <v>31421</v>
      </c>
      <c r="K12" s="232">
        <v>4004040382</v>
      </c>
    </row>
    <row r="13" spans="1:11" s="15" customFormat="1" ht="66.75" customHeight="1">
      <c r="A13" s="28" t="s">
        <v>817</v>
      </c>
      <c r="B13" s="231">
        <v>181042</v>
      </c>
      <c r="C13" s="232">
        <v>26349172020</v>
      </c>
      <c r="D13" s="232">
        <v>213</v>
      </c>
      <c r="E13" s="232">
        <v>40830545</v>
      </c>
      <c r="F13" s="232">
        <v>72440</v>
      </c>
      <c r="G13" s="232">
        <v>10109331805</v>
      </c>
      <c r="H13" s="232">
        <v>74064</v>
      </c>
      <c r="I13" s="232">
        <v>11505580477</v>
      </c>
      <c r="J13" s="232">
        <v>34325</v>
      </c>
      <c r="K13" s="232">
        <v>4693429193</v>
      </c>
    </row>
    <row r="14" spans="1:11" s="15" customFormat="1" ht="66.75" customHeight="1">
      <c r="A14" s="24" t="s">
        <v>868</v>
      </c>
      <c r="B14" s="235">
        <v>195912</v>
      </c>
      <c r="C14" s="235">
        <v>30230260386</v>
      </c>
      <c r="D14" s="235">
        <v>220</v>
      </c>
      <c r="E14" s="235">
        <v>41688020</v>
      </c>
      <c r="F14" s="235">
        <v>80146</v>
      </c>
      <c r="G14" s="235">
        <v>12041063855</v>
      </c>
      <c r="H14" s="235">
        <v>78368</v>
      </c>
      <c r="I14" s="235">
        <v>12791090876</v>
      </c>
      <c r="J14" s="235">
        <v>37178</v>
      </c>
      <c r="K14" s="235">
        <v>5356417635</v>
      </c>
    </row>
    <row r="15" ht="15.75">
      <c r="A15" s="236" t="s">
        <v>291</v>
      </c>
    </row>
    <row r="16" ht="15.75">
      <c r="A16" s="236" t="s">
        <v>292</v>
      </c>
    </row>
    <row r="17" ht="15.75">
      <c r="A17" s="236" t="s">
        <v>293</v>
      </c>
    </row>
  </sheetData>
  <mergeCells count="9">
    <mergeCell ref="A1:K1"/>
    <mergeCell ref="A3:A4"/>
    <mergeCell ref="D3:E3"/>
    <mergeCell ref="F3:G3"/>
    <mergeCell ref="H3:I3"/>
    <mergeCell ref="J3:K3"/>
    <mergeCell ref="B3:C3"/>
    <mergeCell ref="J2:K2"/>
    <mergeCell ref="A2:I2"/>
  </mergeCells>
  <printOptions/>
  <pageMargins left="0" right="0" top="0.5905511811023623" bottom="0.7874015748031497" header="0" footer="0"/>
  <pageSetup fitToHeight="1" fitToWidth="1" horizontalDpi="600" verticalDpi="600" orientation="portrait" paperSize="9" scale="91" r:id="rId1"/>
</worksheet>
</file>

<file path=xl/worksheets/sheet49.xml><?xml version="1.0" encoding="utf-8"?>
<worksheet xmlns="http://schemas.openxmlformats.org/spreadsheetml/2006/main" xmlns:r="http://schemas.openxmlformats.org/officeDocument/2006/relationships">
  <sheetPr>
    <pageSetUpPr fitToPage="1"/>
  </sheetPr>
  <dimension ref="A1:K13"/>
  <sheetViews>
    <sheetView workbookViewId="0" topLeftCell="A1">
      <selection activeCell="B5" sqref="B5"/>
    </sheetView>
  </sheetViews>
  <sheetFormatPr defaultColWidth="9.00390625" defaultRowHeight="16.5"/>
  <cols>
    <col min="1" max="1" width="9.875" style="83" customWidth="1"/>
    <col min="2" max="2" width="7.25390625" style="83" customWidth="1"/>
    <col min="3" max="3" width="14.00390625" style="83" customWidth="1"/>
    <col min="4" max="4" width="6.75390625" style="83" customWidth="1"/>
    <col min="5" max="5" width="10.00390625" style="83" customWidth="1"/>
    <col min="6" max="6" width="7.125" style="83" customWidth="1"/>
    <col min="7" max="7" width="11.875" style="83" customWidth="1"/>
    <col min="8" max="8" width="6.50390625" style="83" customWidth="1"/>
    <col min="9" max="9" width="11.75390625" style="83" customWidth="1"/>
    <col min="10" max="10" width="7.00390625" style="83" customWidth="1"/>
    <col min="11" max="11" width="11.25390625" style="83" customWidth="1"/>
    <col min="12" max="16384" width="9.00390625" style="83" customWidth="1"/>
  </cols>
  <sheetData>
    <row r="1" spans="1:11" s="78" customFormat="1" ht="33" customHeight="1">
      <c r="A1" s="662" t="s">
        <v>294</v>
      </c>
      <c r="B1" s="662"/>
      <c r="C1" s="662"/>
      <c r="D1" s="662"/>
      <c r="E1" s="662"/>
      <c r="F1" s="662"/>
      <c r="G1" s="662"/>
      <c r="H1" s="662"/>
      <c r="I1" s="662"/>
      <c r="J1" s="662"/>
      <c r="K1" s="662"/>
    </row>
    <row r="2" spans="1:11" s="5" customFormat="1" ht="33" customHeight="1">
      <c r="A2" s="656" t="s">
        <v>102</v>
      </c>
      <c r="B2" s="656"/>
      <c r="C2" s="656"/>
      <c r="D2" s="656"/>
      <c r="E2" s="656"/>
      <c r="F2" s="656"/>
      <c r="G2" s="656"/>
      <c r="H2" s="656"/>
      <c r="I2" s="656"/>
      <c r="J2" s="656"/>
      <c r="K2" s="656"/>
    </row>
    <row r="3" spans="1:11" s="1" customFormat="1" ht="39.75" customHeight="1">
      <c r="A3" s="636" t="s">
        <v>278</v>
      </c>
      <c r="B3" s="634" t="s">
        <v>279</v>
      </c>
      <c r="C3" s="635"/>
      <c r="D3" s="634" t="s">
        <v>280</v>
      </c>
      <c r="E3" s="635"/>
      <c r="F3" s="634" t="s">
        <v>281</v>
      </c>
      <c r="G3" s="635"/>
      <c r="H3" s="634" t="s">
        <v>282</v>
      </c>
      <c r="I3" s="635"/>
      <c r="J3" s="634" t="s">
        <v>283</v>
      </c>
      <c r="K3" s="635"/>
    </row>
    <row r="4" spans="1:11" s="1" customFormat="1" ht="39.75" customHeight="1">
      <c r="A4" s="636"/>
      <c r="B4" s="21" t="s">
        <v>284</v>
      </c>
      <c r="C4" s="98" t="s">
        <v>285</v>
      </c>
      <c r="D4" s="22" t="s">
        <v>284</v>
      </c>
      <c r="E4" s="23" t="s">
        <v>285</v>
      </c>
      <c r="F4" s="22" t="s">
        <v>284</v>
      </c>
      <c r="G4" s="23" t="s">
        <v>285</v>
      </c>
      <c r="H4" s="22" t="s">
        <v>284</v>
      </c>
      <c r="I4" s="23" t="s">
        <v>285</v>
      </c>
      <c r="J4" s="22" t="s">
        <v>284</v>
      </c>
      <c r="K4" s="26" t="s">
        <v>285</v>
      </c>
    </row>
    <row r="5" spans="1:11" s="1" customFormat="1" ht="90" customHeight="1">
      <c r="A5" s="99" t="s">
        <v>295</v>
      </c>
      <c r="B5" s="229">
        <f>B6+B7+B8+B9+B10+B11</f>
        <v>195912</v>
      </c>
      <c r="C5" s="230">
        <f aca="true" t="shared" si="0" ref="C5:K5">C6+C7+C8+C9+C10+C11</f>
        <v>30230260386</v>
      </c>
      <c r="D5" s="230">
        <f t="shared" si="0"/>
        <v>220</v>
      </c>
      <c r="E5" s="230">
        <f t="shared" si="0"/>
        <v>41688020</v>
      </c>
      <c r="F5" s="230">
        <f t="shared" si="0"/>
        <v>80146</v>
      </c>
      <c r="G5" s="230">
        <f t="shared" si="0"/>
        <v>12041063855</v>
      </c>
      <c r="H5" s="230">
        <f t="shared" si="0"/>
        <v>78368</v>
      </c>
      <c r="I5" s="230">
        <f t="shared" si="0"/>
        <v>12791090876</v>
      </c>
      <c r="J5" s="230">
        <f t="shared" si="0"/>
        <v>37178</v>
      </c>
      <c r="K5" s="230">
        <f t="shared" si="0"/>
        <v>5356417635</v>
      </c>
    </row>
    <row r="6" spans="1:11" s="12" customFormat="1" ht="90" customHeight="1">
      <c r="A6" s="44" t="s">
        <v>296</v>
      </c>
      <c r="B6" s="231">
        <f aca="true" t="shared" si="1" ref="B6:C11">D6+F6+H6+J6</f>
        <v>185399</v>
      </c>
      <c r="C6" s="232">
        <f t="shared" si="1"/>
        <v>29459806723</v>
      </c>
      <c r="D6" s="233">
        <v>209</v>
      </c>
      <c r="E6" s="233">
        <v>40420217</v>
      </c>
      <c r="F6" s="233">
        <v>73728</v>
      </c>
      <c r="G6" s="233">
        <v>11565313890</v>
      </c>
      <c r="H6" s="233">
        <v>75872</v>
      </c>
      <c r="I6" s="233">
        <v>12594728914</v>
      </c>
      <c r="J6" s="233">
        <v>35590</v>
      </c>
      <c r="K6" s="233">
        <v>5259343702</v>
      </c>
    </row>
    <row r="7" spans="1:11" s="12" customFormat="1" ht="90" customHeight="1">
      <c r="A7" s="44" t="s">
        <v>297</v>
      </c>
      <c r="B7" s="231">
        <f t="shared" si="1"/>
        <v>4711</v>
      </c>
      <c r="C7" s="232">
        <f t="shared" si="1"/>
        <v>214570090</v>
      </c>
      <c r="D7" s="233">
        <v>7</v>
      </c>
      <c r="E7" s="233">
        <v>428629</v>
      </c>
      <c r="F7" s="233">
        <v>2727</v>
      </c>
      <c r="G7" s="233">
        <v>116584548</v>
      </c>
      <c r="H7" s="233">
        <v>1565</v>
      </c>
      <c r="I7" s="233">
        <v>77492946</v>
      </c>
      <c r="J7" s="233">
        <v>412</v>
      </c>
      <c r="K7" s="233">
        <v>20063967</v>
      </c>
    </row>
    <row r="8" spans="1:11" s="12" customFormat="1" ht="90" customHeight="1">
      <c r="A8" s="44" t="s">
        <v>308</v>
      </c>
      <c r="B8" s="231">
        <f t="shared" si="1"/>
        <v>11</v>
      </c>
      <c r="C8" s="232">
        <f t="shared" si="1"/>
        <v>809320</v>
      </c>
      <c r="D8" s="232">
        <v>0</v>
      </c>
      <c r="E8" s="232">
        <v>0</v>
      </c>
      <c r="F8" s="232">
        <v>5</v>
      </c>
      <c r="G8" s="232">
        <v>156888</v>
      </c>
      <c r="H8" s="232">
        <v>6</v>
      </c>
      <c r="I8" s="232">
        <v>652432</v>
      </c>
      <c r="J8" s="232">
        <v>0</v>
      </c>
      <c r="K8" s="232">
        <v>0</v>
      </c>
    </row>
    <row r="9" spans="1:11" s="12" customFormat="1" ht="90" customHeight="1">
      <c r="A9" s="42" t="s">
        <v>309</v>
      </c>
      <c r="B9" s="231">
        <f t="shared" si="1"/>
        <v>69</v>
      </c>
      <c r="C9" s="232">
        <f t="shared" si="1"/>
        <v>4893697</v>
      </c>
      <c r="D9" s="232">
        <v>0</v>
      </c>
      <c r="E9" s="232">
        <v>0</v>
      </c>
      <c r="F9" s="232">
        <v>0</v>
      </c>
      <c r="G9" s="232">
        <v>0</v>
      </c>
      <c r="H9" s="232">
        <v>0</v>
      </c>
      <c r="I9" s="232">
        <v>0</v>
      </c>
      <c r="J9" s="232">
        <v>69</v>
      </c>
      <c r="K9" s="232">
        <v>4893697</v>
      </c>
    </row>
    <row r="10" spans="1:11" s="12" customFormat="1" ht="90" customHeight="1">
      <c r="A10" s="42" t="s">
        <v>310</v>
      </c>
      <c r="B10" s="231">
        <f t="shared" si="1"/>
        <v>9</v>
      </c>
      <c r="C10" s="232">
        <f t="shared" si="1"/>
        <v>233137</v>
      </c>
      <c r="D10" s="232">
        <v>0</v>
      </c>
      <c r="E10" s="232">
        <v>0</v>
      </c>
      <c r="F10" s="232">
        <v>0</v>
      </c>
      <c r="G10" s="232">
        <v>0</v>
      </c>
      <c r="H10" s="232">
        <v>0</v>
      </c>
      <c r="I10" s="232">
        <v>0</v>
      </c>
      <c r="J10" s="232">
        <v>9</v>
      </c>
      <c r="K10" s="232">
        <v>233137</v>
      </c>
    </row>
    <row r="11" spans="1:11" s="15" customFormat="1" ht="90" customHeight="1">
      <c r="A11" s="38" t="s">
        <v>311</v>
      </c>
      <c r="B11" s="234">
        <f t="shared" si="1"/>
        <v>5713</v>
      </c>
      <c r="C11" s="235">
        <f t="shared" si="1"/>
        <v>549947419</v>
      </c>
      <c r="D11" s="235">
        <v>4</v>
      </c>
      <c r="E11" s="235">
        <v>839174</v>
      </c>
      <c r="F11" s="235">
        <v>3686</v>
      </c>
      <c r="G11" s="235">
        <v>359008529</v>
      </c>
      <c r="H11" s="235">
        <v>925</v>
      </c>
      <c r="I11" s="235">
        <v>118216584</v>
      </c>
      <c r="J11" s="235">
        <v>1098</v>
      </c>
      <c r="K11" s="235">
        <v>71883132</v>
      </c>
    </row>
    <row r="12" ht="15.75">
      <c r="A12" s="236" t="s">
        <v>312</v>
      </c>
    </row>
    <row r="13" ht="15.75">
      <c r="A13" s="236"/>
    </row>
  </sheetData>
  <mergeCells count="8">
    <mergeCell ref="A1:K1"/>
    <mergeCell ref="A3:A4"/>
    <mergeCell ref="D3:E3"/>
    <mergeCell ref="F3:G3"/>
    <mergeCell ref="H3:I3"/>
    <mergeCell ref="J3:K3"/>
    <mergeCell ref="B3:C3"/>
    <mergeCell ref="A2:K2"/>
  </mergeCells>
  <printOptions/>
  <pageMargins left="0" right="0" top="0.5905511811023623" bottom="0.7874015748031497" header="0" footer="0"/>
  <pageSetup fitToHeight="1"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pageSetUpPr fitToPage="1"/>
  </sheetPr>
  <dimension ref="A1:D16"/>
  <sheetViews>
    <sheetView workbookViewId="0" topLeftCell="A1">
      <selection activeCell="C4" sqref="C4"/>
    </sheetView>
  </sheetViews>
  <sheetFormatPr defaultColWidth="9.00390625" defaultRowHeight="16.5"/>
  <cols>
    <col min="1" max="1" width="16.625" style="50" customWidth="1"/>
    <col min="2" max="4" width="21.625" style="1" customWidth="1"/>
    <col min="5" max="16384" width="9.00390625" style="37" customWidth="1"/>
  </cols>
  <sheetData>
    <row r="1" spans="1:4" ht="33" customHeight="1">
      <c r="A1" s="641" t="s">
        <v>212</v>
      </c>
      <c r="B1" s="641"/>
      <c r="C1" s="641"/>
      <c r="D1" s="641"/>
    </row>
    <row r="2" spans="1:4" ht="33" customHeight="1">
      <c r="A2" s="621" t="s">
        <v>860</v>
      </c>
      <c r="B2" s="618"/>
      <c r="C2" s="618"/>
      <c r="D2" s="618"/>
    </row>
    <row r="3" spans="1:4" ht="34.5" customHeight="1">
      <c r="A3" s="612" t="s">
        <v>314</v>
      </c>
      <c r="B3" s="614" t="s">
        <v>315</v>
      </c>
      <c r="C3" s="628" t="s">
        <v>336</v>
      </c>
      <c r="D3" s="610"/>
    </row>
    <row r="4" spans="1:4" ht="34.5" customHeight="1">
      <c r="A4" s="613"/>
      <c r="B4" s="609"/>
      <c r="C4" s="8" t="s">
        <v>337</v>
      </c>
      <c r="D4" s="9" t="s">
        <v>338</v>
      </c>
    </row>
    <row r="5" spans="1:4" ht="56.25" customHeight="1">
      <c r="A5" s="10" t="s">
        <v>211</v>
      </c>
      <c r="B5" s="13">
        <f>SUM(B6:B15)</f>
        <v>15822</v>
      </c>
      <c r="C5" s="13">
        <f>SUM(C6:C15)</f>
        <v>14682</v>
      </c>
      <c r="D5" s="13">
        <f>SUM(D6:D15)</f>
        <v>1140</v>
      </c>
    </row>
    <row r="6" spans="1:4" ht="56.25" customHeight="1">
      <c r="A6" s="55" t="s">
        <v>339</v>
      </c>
      <c r="B6" s="13">
        <f aca="true" t="shared" si="0" ref="B6:B12">SUM(C6:D6)</f>
        <v>891</v>
      </c>
      <c r="C6" s="54">
        <v>821</v>
      </c>
      <c r="D6" s="54">
        <v>70</v>
      </c>
    </row>
    <row r="7" spans="1:4" s="39" customFormat="1" ht="56.25" customHeight="1">
      <c r="A7" s="10" t="s">
        <v>323</v>
      </c>
      <c r="B7" s="11">
        <f t="shared" si="0"/>
        <v>950</v>
      </c>
      <c r="C7" s="11">
        <v>869</v>
      </c>
      <c r="D7" s="11">
        <v>81</v>
      </c>
    </row>
    <row r="8" spans="1:4" s="39" customFormat="1" ht="56.25" customHeight="1">
      <c r="A8" s="10" t="s">
        <v>324</v>
      </c>
      <c r="B8" s="11">
        <f t="shared" si="0"/>
        <v>1501</v>
      </c>
      <c r="C8" s="11">
        <v>1409</v>
      </c>
      <c r="D8" s="11">
        <v>92</v>
      </c>
    </row>
    <row r="9" spans="1:4" ht="56.25" customHeight="1">
      <c r="A9" s="10" t="s">
        <v>325</v>
      </c>
      <c r="B9" s="11">
        <f t="shared" si="0"/>
        <v>1721</v>
      </c>
      <c r="C9" s="11">
        <v>1616</v>
      </c>
      <c r="D9" s="11">
        <v>105</v>
      </c>
    </row>
    <row r="10" spans="1:4" ht="56.25" customHeight="1">
      <c r="A10" s="10" t="s">
        <v>583</v>
      </c>
      <c r="B10" s="11">
        <f t="shared" si="0"/>
        <v>1626</v>
      </c>
      <c r="C10" s="11">
        <v>1491</v>
      </c>
      <c r="D10" s="11">
        <v>135</v>
      </c>
    </row>
    <row r="11" spans="1:4" ht="56.25" customHeight="1">
      <c r="A11" s="10" t="s">
        <v>326</v>
      </c>
      <c r="B11" s="11">
        <f t="shared" si="0"/>
        <v>1592</v>
      </c>
      <c r="C11" s="11">
        <v>1460</v>
      </c>
      <c r="D11" s="11">
        <v>132</v>
      </c>
    </row>
    <row r="12" spans="1:4" ht="56.25" customHeight="1">
      <c r="A12" s="10" t="s">
        <v>276</v>
      </c>
      <c r="B12" s="11">
        <f t="shared" si="0"/>
        <v>1474</v>
      </c>
      <c r="C12" s="11">
        <v>1339</v>
      </c>
      <c r="D12" s="11">
        <v>135</v>
      </c>
    </row>
    <row r="13" spans="1:4" ht="56.25" customHeight="1">
      <c r="A13" s="10" t="s">
        <v>766</v>
      </c>
      <c r="B13" s="11">
        <f>SUM(C13:D13)</f>
        <v>1675</v>
      </c>
      <c r="C13" s="11">
        <v>1517</v>
      </c>
      <c r="D13" s="11">
        <v>158</v>
      </c>
    </row>
    <row r="14" spans="1:4" ht="56.25" customHeight="1">
      <c r="A14" s="10" t="s">
        <v>815</v>
      </c>
      <c r="B14" s="11">
        <f>SUM(C14:D14)</f>
        <v>1462</v>
      </c>
      <c r="C14" s="11">
        <v>1352</v>
      </c>
      <c r="D14" s="11">
        <v>110</v>
      </c>
    </row>
    <row r="15" spans="1:4" ht="56.25" customHeight="1">
      <c r="A15" s="16" t="s">
        <v>866</v>
      </c>
      <c r="B15" s="11">
        <f>SUM(C15:D15)</f>
        <v>2930</v>
      </c>
      <c r="C15" s="11">
        <v>2808</v>
      </c>
      <c r="D15" s="11">
        <v>122</v>
      </c>
    </row>
    <row r="16" spans="1:4" s="57" customFormat="1" ht="16.5" customHeight="1">
      <c r="A16" s="56" t="s">
        <v>327</v>
      </c>
      <c r="B16" s="56"/>
      <c r="C16" s="56"/>
      <c r="D16" s="56"/>
    </row>
  </sheetData>
  <mergeCells count="5">
    <mergeCell ref="A1:D1"/>
    <mergeCell ref="A2:D2"/>
    <mergeCell ref="A3:A4"/>
    <mergeCell ref="B3:B4"/>
    <mergeCell ref="C3:D3"/>
  </mergeCells>
  <printOptions/>
  <pageMargins left="0.6299212598425197" right="0" top="0.5905511811023623" bottom="0.7874015748031497" header="0" footer="0"/>
  <pageSetup fitToHeight="1" fitToWidth="1"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EY38"/>
  <sheetViews>
    <sheetView zoomScale="75" zoomScaleNormal="75" workbookViewId="0" topLeftCell="A1">
      <selection activeCell="J3" sqref="J3:R4"/>
    </sheetView>
  </sheetViews>
  <sheetFormatPr defaultColWidth="9.00390625" defaultRowHeight="37.5" customHeight="1"/>
  <cols>
    <col min="1" max="1" width="7.00390625" style="297" customWidth="1"/>
    <col min="2" max="2" width="10.75390625" style="297" customWidth="1"/>
    <col min="3" max="3" width="15.875" style="297" customWidth="1"/>
    <col min="4" max="4" width="4.375" style="297" customWidth="1"/>
    <col min="5" max="5" width="2.50390625" style="297" customWidth="1"/>
    <col min="6" max="6" width="4.50390625" style="297" customWidth="1"/>
    <col min="7" max="7" width="9.75390625" style="297" customWidth="1"/>
    <col min="8" max="8" width="2.625" style="297" customWidth="1"/>
    <col min="9" max="9" width="9.375" style="297" customWidth="1"/>
    <col min="10" max="11" width="4.125" style="297" customWidth="1"/>
    <col min="12" max="12" width="3.75390625" style="297" customWidth="1"/>
    <col min="13" max="13" width="4.375" style="297" customWidth="1"/>
    <col min="14" max="14" width="4.875" style="296" customWidth="1"/>
    <col min="15" max="15" width="3.625" style="296" customWidth="1"/>
    <col min="16" max="16" width="4.00390625" style="297" customWidth="1"/>
    <col min="17" max="17" width="4.375" style="297" customWidth="1"/>
    <col min="18" max="18" width="50.625" style="297" customWidth="1"/>
    <col min="19" max="19" width="7.75390625" style="297" customWidth="1"/>
    <col min="20" max="20" width="8.25390625" style="297" customWidth="1"/>
    <col min="21" max="21" width="12.00390625" style="297" customWidth="1"/>
    <col min="22" max="22" width="8.125" style="297" customWidth="1"/>
    <col min="23" max="23" width="2.375" style="297" customWidth="1"/>
    <col min="24" max="24" width="7.625" style="296" customWidth="1"/>
    <col min="25" max="25" width="3.75390625" style="297" customWidth="1"/>
    <col min="26" max="26" width="2.875" style="297" customWidth="1"/>
    <col min="27" max="27" width="3.00390625" style="297" customWidth="1"/>
    <col min="28" max="28" width="7.625" style="296" customWidth="1"/>
    <col min="29" max="29" width="10.375" style="296" customWidth="1"/>
    <col min="30" max="30" width="4.375" style="297" customWidth="1"/>
    <col min="31" max="31" width="11.25390625" style="296" customWidth="1"/>
    <col min="32" max="32" width="21.75390625" style="297" customWidth="1"/>
    <col min="33" max="33" width="21.625" style="297" customWidth="1"/>
    <col min="34" max="34" width="55.00390625" style="297" customWidth="1"/>
    <col min="35" max="16384" width="9.00390625" style="297" customWidth="1"/>
  </cols>
  <sheetData>
    <row r="1" spans="1:34" s="295" customFormat="1" ht="30" customHeight="1">
      <c r="A1" s="857" t="s">
        <v>29</v>
      </c>
      <c r="B1" s="857"/>
      <c r="C1" s="857"/>
      <c r="D1" s="857"/>
      <c r="E1" s="857"/>
      <c r="F1" s="857"/>
      <c r="G1" s="857"/>
      <c r="H1" s="857"/>
      <c r="I1" s="857"/>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489"/>
    </row>
    <row r="2" spans="1:34" ht="24.75" customHeight="1" thickBot="1">
      <c r="A2" s="308"/>
      <c r="B2" s="447"/>
      <c r="C2" s="490"/>
      <c r="D2" s="490"/>
      <c r="E2" s="490"/>
      <c r="F2" s="490"/>
      <c r="G2" s="490"/>
      <c r="H2" s="490"/>
      <c r="I2" s="490"/>
      <c r="J2" s="490"/>
      <c r="K2" s="490"/>
      <c r="L2" s="498"/>
      <c r="M2" s="498" t="s">
        <v>925</v>
      </c>
      <c r="N2" s="499"/>
      <c r="P2" s="448"/>
      <c r="Q2" s="509" t="s">
        <v>30</v>
      </c>
      <c r="R2" s="448"/>
      <c r="S2" s="448"/>
      <c r="T2" s="448"/>
      <c r="U2" s="448"/>
      <c r="V2" s="448"/>
      <c r="W2" s="448"/>
      <c r="X2" s="448"/>
      <c r="Y2" s="448"/>
      <c r="Z2" s="448"/>
      <c r="AA2" s="448"/>
      <c r="AB2" s="448"/>
      <c r="AC2" s="448"/>
      <c r="AD2" s="448"/>
      <c r="AE2" s="448"/>
      <c r="AF2" s="509" t="s">
        <v>926</v>
      </c>
      <c r="AG2" s="491"/>
      <c r="AH2" s="308"/>
    </row>
    <row r="3" spans="1:34" s="493" customFormat="1" ht="37.5" customHeight="1">
      <c r="A3" s="862" t="s">
        <v>927</v>
      </c>
      <c r="B3" s="858" t="s">
        <v>262</v>
      </c>
      <c r="C3" s="864"/>
      <c r="D3" s="858" t="s">
        <v>263</v>
      </c>
      <c r="E3" s="859"/>
      <c r="F3" s="859"/>
      <c r="G3" s="859"/>
      <c r="H3" s="859"/>
      <c r="I3" s="860"/>
      <c r="J3" s="865" t="s">
        <v>928</v>
      </c>
      <c r="K3" s="866"/>
      <c r="L3" s="866"/>
      <c r="M3" s="866"/>
      <c r="N3" s="867"/>
      <c r="O3" s="867"/>
      <c r="P3" s="867"/>
      <c r="Q3" s="867"/>
      <c r="R3" s="868"/>
      <c r="S3" s="858" t="s">
        <v>262</v>
      </c>
      <c r="T3" s="859"/>
      <c r="U3" s="860"/>
      <c r="V3" s="861" t="s">
        <v>263</v>
      </c>
      <c r="W3" s="859"/>
      <c r="X3" s="859"/>
      <c r="Y3" s="859"/>
      <c r="Z3" s="859"/>
      <c r="AA3" s="859"/>
      <c r="AB3" s="859"/>
      <c r="AC3" s="859"/>
      <c r="AD3" s="859"/>
      <c r="AE3" s="859"/>
      <c r="AF3" s="511" t="s">
        <v>929</v>
      </c>
      <c r="AG3" s="512" t="s">
        <v>930</v>
      </c>
      <c r="AH3" s="492"/>
    </row>
    <row r="4" spans="1:34" s="495" customFormat="1" ht="28.5" customHeight="1" thickBot="1">
      <c r="A4" s="863"/>
      <c r="B4" s="513" t="s">
        <v>931</v>
      </c>
      <c r="C4" s="514" t="s">
        <v>264</v>
      </c>
      <c r="D4" s="745" t="s">
        <v>931</v>
      </c>
      <c r="E4" s="746"/>
      <c r="F4" s="746"/>
      <c r="G4" s="746" t="s">
        <v>264</v>
      </c>
      <c r="H4" s="746"/>
      <c r="I4" s="747"/>
      <c r="J4" s="745"/>
      <c r="K4" s="856"/>
      <c r="L4" s="856"/>
      <c r="M4" s="856"/>
      <c r="N4" s="869"/>
      <c r="O4" s="869"/>
      <c r="P4" s="869"/>
      <c r="Q4" s="869"/>
      <c r="R4" s="870"/>
      <c r="S4" s="745" t="s">
        <v>931</v>
      </c>
      <c r="T4" s="746"/>
      <c r="U4" s="567" t="s">
        <v>264</v>
      </c>
      <c r="V4" s="856" t="s">
        <v>931</v>
      </c>
      <c r="W4" s="746"/>
      <c r="X4" s="746"/>
      <c r="Y4" s="746"/>
      <c r="Z4" s="746"/>
      <c r="AA4" s="746"/>
      <c r="AB4" s="746"/>
      <c r="AC4" s="746" t="s">
        <v>264</v>
      </c>
      <c r="AD4" s="746"/>
      <c r="AE4" s="746"/>
      <c r="AF4" s="516" t="s">
        <v>932</v>
      </c>
      <c r="AG4" s="517" t="s">
        <v>933</v>
      </c>
      <c r="AH4" s="494"/>
    </row>
    <row r="5" spans="1:34" s="495" customFormat="1" ht="42.75" customHeight="1">
      <c r="A5" s="873" t="s">
        <v>934</v>
      </c>
      <c r="B5" s="876">
        <v>54</v>
      </c>
      <c r="C5" s="879">
        <v>2185.76</v>
      </c>
      <c r="D5" s="756">
        <v>43</v>
      </c>
      <c r="E5" s="756" t="s">
        <v>820</v>
      </c>
      <c r="F5" s="752">
        <v>65</v>
      </c>
      <c r="G5" s="754">
        <v>1748.61</v>
      </c>
      <c r="H5" s="756" t="s">
        <v>820</v>
      </c>
      <c r="I5" s="758">
        <v>2622.91</v>
      </c>
      <c r="J5" s="748" t="s">
        <v>935</v>
      </c>
      <c r="K5" s="760" t="s">
        <v>936</v>
      </c>
      <c r="L5" s="763" t="s">
        <v>937</v>
      </c>
      <c r="M5" s="736" t="s">
        <v>938</v>
      </c>
      <c r="N5" s="751">
        <v>24</v>
      </c>
      <c r="O5" s="739" t="s">
        <v>939</v>
      </c>
      <c r="P5" s="729" t="s">
        <v>940</v>
      </c>
      <c r="Q5" s="851" t="s">
        <v>941</v>
      </c>
      <c r="R5" s="852"/>
      <c r="S5" s="853">
        <v>16</v>
      </c>
      <c r="T5" s="854"/>
      <c r="U5" s="522">
        <v>647.9</v>
      </c>
      <c r="V5" s="855">
        <v>10.8</v>
      </c>
      <c r="W5" s="855"/>
      <c r="X5" s="855"/>
      <c r="Y5" s="523" t="s">
        <v>820</v>
      </c>
      <c r="Z5" s="849">
        <v>20</v>
      </c>
      <c r="AA5" s="849"/>
      <c r="AB5" s="850"/>
      <c r="AC5" s="525">
        <v>437.33</v>
      </c>
      <c r="AD5" s="523" t="s">
        <v>820</v>
      </c>
      <c r="AE5" s="526">
        <v>809.87</v>
      </c>
      <c r="AF5" s="527">
        <v>3.687</v>
      </c>
      <c r="AG5" s="528">
        <v>0.59</v>
      </c>
      <c r="AH5" s="496"/>
    </row>
    <row r="6" spans="1:34" s="495" customFormat="1" ht="40.5" customHeight="1">
      <c r="A6" s="874"/>
      <c r="B6" s="877"/>
      <c r="C6" s="880"/>
      <c r="D6" s="757"/>
      <c r="E6" s="757"/>
      <c r="F6" s="753"/>
      <c r="G6" s="755"/>
      <c r="H6" s="757"/>
      <c r="I6" s="759"/>
      <c r="J6" s="749"/>
      <c r="K6" s="761"/>
      <c r="L6" s="761"/>
      <c r="M6" s="737"/>
      <c r="N6" s="733"/>
      <c r="O6" s="740"/>
      <c r="P6" s="730"/>
      <c r="Q6" s="846" t="s">
        <v>942</v>
      </c>
      <c r="R6" s="843"/>
      <c r="S6" s="840">
        <v>1</v>
      </c>
      <c r="T6" s="841"/>
      <c r="U6" s="529">
        <v>40.49</v>
      </c>
      <c r="V6" s="827">
        <v>0.1</v>
      </c>
      <c r="W6" s="827"/>
      <c r="X6" s="827"/>
      <c r="Y6" s="530" t="s">
        <v>820</v>
      </c>
      <c r="Z6" s="828">
        <v>2</v>
      </c>
      <c r="AA6" s="828"/>
      <c r="AB6" s="829"/>
      <c r="AC6" s="532">
        <v>4.05</v>
      </c>
      <c r="AD6" s="530" t="s">
        <v>820</v>
      </c>
      <c r="AE6" s="533">
        <v>80.99</v>
      </c>
      <c r="AF6" s="534">
        <v>3.687</v>
      </c>
      <c r="AG6" s="535">
        <v>0.04</v>
      </c>
      <c r="AH6" s="496"/>
    </row>
    <row r="7" spans="1:34" s="495" customFormat="1" ht="39" customHeight="1">
      <c r="A7" s="874"/>
      <c r="B7" s="877"/>
      <c r="C7" s="880"/>
      <c r="D7" s="757"/>
      <c r="E7" s="757"/>
      <c r="F7" s="753"/>
      <c r="G7" s="755"/>
      <c r="H7" s="757"/>
      <c r="I7" s="759"/>
      <c r="J7" s="749"/>
      <c r="K7" s="761"/>
      <c r="L7" s="761"/>
      <c r="M7" s="737"/>
      <c r="N7" s="733"/>
      <c r="O7" s="741" t="s">
        <v>939</v>
      </c>
      <c r="P7" s="730" t="s">
        <v>943</v>
      </c>
      <c r="Q7" s="846" t="s">
        <v>944</v>
      </c>
      <c r="R7" s="843"/>
      <c r="S7" s="840">
        <v>1</v>
      </c>
      <c r="T7" s="841"/>
      <c r="U7" s="529">
        <v>40.49</v>
      </c>
      <c r="V7" s="827">
        <v>0.1</v>
      </c>
      <c r="W7" s="827"/>
      <c r="X7" s="827"/>
      <c r="Y7" s="530" t="s">
        <v>820</v>
      </c>
      <c r="Z7" s="828">
        <v>3</v>
      </c>
      <c r="AA7" s="828"/>
      <c r="AB7" s="829"/>
      <c r="AC7" s="532">
        <v>4.05</v>
      </c>
      <c r="AD7" s="530" t="s">
        <v>820</v>
      </c>
      <c r="AE7" s="533">
        <v>121.48</v>
      </c>
      <c r="AF7" s="534">
        <v>4.812</v>
      </c>
      <c r="AG7" s="535">
        <v>0.05</v>
      </c>
      <c r="AH7" s="496"/>
    </row>
    <row r="8" spans="1:34" s="495" customFormat="1" ht="37.5" customHeight="1" thickBot="1">
      <c r="A8" s="874"/>
      <c r="B8" s="877"/>
      <c r="C8" s="880"/>
      <c r="D8" s="757"/>
      <c r="E8" s="757"/>
      <c r="F8" s="753"/>
      <c r="G8" s="755"/>
      <c r="H8" s="757"/>
      <c r="I8" s="759"/>
      <c r="J8" s="750"/>
      <c r="K8" s="762"/>
      <c r="L8" s="762"/>
      <c r="M8" s="738"/>
      <c r="N8" s="733"/>
      <c r="O8" s="740"/>
      <c r="P8" s="730"/>
      <c r="Q8" s="846" t="s">
        <v>945</v>
      </c>
      <c r="R8" s="843"/>
      <c r="S8" s="847">
        <v>6</v>
      </c>
      <c r="T8" s="848"/>
      <c r="U8" s="536">
        <v>242.96</v>
      </c>
      <c r="V8" s="827">
        <v>1</v>
      </c>
      <c r="W8" s="827"/>
      <c r="X8" s="827"/>
      <c r="Y8" s="530" t="s">
        <v>820</v>
      </c>
      <c r="Z8" s="828">
        <v>10</v>
      </c>
      <c r="AA8" s="828"/>
      <c r="AB8" s="829"/>
      <c r="AC8" s="532">
        <v>40.49</v>
      </c>
      <c r="AD8" s="530" t="s">
        <v>820</v>
      </c>
      <c r="AE8" s="533">
        <v>404.94</v>
      </c>
      <c r="AF8" s="534">
        <v>4.812</v>
      </c>
      <c r="AG8" s="535">
        <v>0.29</v>
      </c>
      <c r="AH8" s="496"/>
    </row>
    <row r="9" spans="1:34" s="495" customFormat="1" ht="39" customHeight="1">
      <c r="A9" s="874"/>
      <c r="B9" s="877"/>
      <c r="C9" s="880"/>
      <c r="D9" s="757"/>
      <c r="E9" s="757"/>
      <c r="F9" s="753"/>
      <c r="G9" s="755"/>
      <c r="H9" s="757"/>
      <c r="I9" s="759"/>
      <c r="J9" s="731" t="s">
        <v>946</v>
      </c>
      <c r="K9" s="742" t="s">
        <v>947</v>
      </c>
      <c r="L9" s="742" t="s">
        <v>948</v>
      </c>
      <c r="M9" s="742" t="s">
        <v>949</v>
      </c>
      <c r="N9" s="733">
        <v>30</v>
      </c>
      <c r="O9" s="741" t="s">
        <v>939</v>
      </c>
      <c r="P9" s="730" t="s">
        <v>940</v>
      </c>
      <c r="Q9" s="842" t="s">
        <v>0</v>
      </c>
      <c r="R9" s="843"/>
      <c r="S9" s="844">
        <v>6</v>
      </c>
      <c r="T9" s="845"/>
      <c r="U9" s="593">
        <v>242.96</v>
      </c>
      <c r="V9" s="826">
        <v>4.8</v>
      </c>
      <c r="W9" s="827"/>
      <c r="X9" s="827"/>
      <c r="Y9" s="530" t="s">
        <v>820</v>
      </c>
      <c r="Z9" s="828">
        <v>22</v>
      </c>
      <c r="AA9" s="828"/>
      <c r="AB9" s="829"/>
      <c r="AC9" s="532">
        <v>194.37</v>
      </c>
      <c r="AD9" s="530" t="s">
        <v>820</v>
      </c>
      <c r="AE9" s="533">
        <v>890.86</v>
      </c>
      <c r="AF9" s="534">
        <v>0.5</v>
      </c>
      <c r="AG9" s="535">
        <v>0.03</v>
      </c>
      <c r="AH9" s="496"/>
    </row>
    <row r="10" spans="1:34" s="495" customFormat="1" ht="39.75" customHeight="1">
      <c r="A10" s="874"/>
      <c r="B10" s="877"/>
      <c r="C10" s="880"/>
      <c r="D10" s="757"/>
      <c r="E10" s="757"/>
      <c r="F10" s="753"/>
      <c r="G10" s="755"/>
      <c r="H10" s="757"/>
      <c r="I10" s="759"/>
      <c r="J10" s="731"/>
      <c r="K10" s="743"/>
      <c r="L10" s="743"/>
      <c r="M10" s="743"/>
      <c r="N10" s="733"/>
      <c r="O10" s="871"/>
      <c r="P10" s="730"/>
      <c r="Q10" s="842" t="s">
        <v>1</v>
      </c>
      <c r="R10" s="843"/>
      <c r="S10" s="840">
        <v>5</v>
      </c>
      <c r="T10" s="841"/>
      <c r="U10" s="529">
        <v>202.47</v>
      </c>
      <c r="V10" s="826">
        <v>4</v>
      </c>
      <c r="W10" s="827"/>
      <c r="X10" s="827"/>
      <c r="Y10" s="530" t="s">
        <v>820</v>
      </c>
      <c r="Z10" s="828">
        <v>18</v>
      </c>
      <c r="AA10" s="828"/>
      <c r="AB10" s="829"/>
      <c r="AC10" s="532">
        <v>161.97</v>
      </c>
      <c r="AD10" s="530" t="s">
        <v>820</v>
      </c>
      <c r="AE10" s="533">
        <v>728.89</v>
      </c>
      <c r="AF10" s="534">
        <v>0.252</v>
      </c>
      <c r="AG10" s="535">
        <v>0.01</v>
      </c>
      <c r="AH10" s="496"/>
    </row>
    <row r="11" spans="1:34" s="495" customFormat="1" ht="42" customHeight="1">
      <c r="A11" s="874"/>
      <c r="B11" s="877"/>
      <c r="C11" s="880"/>
      <c r="D11" s="757"/>
      <c r="E11" s="757"/>
      <c r="F11" s="753"/>
      <c r="G11" s="755"/>
      <c r="H11" s="757"/>
      <c r="I11" s="759"/>
      <c r="J11" s="731"/>
      <c r="K11" s="743"/>
      <c r="L11" s="743"/>
      <c r="M11" s="743"/>
      <c r="N11" s="733"/>
      <c r="O11" s="871"/>
      <c r="P11" s="730"/>
      <c r="Q11" s="842" t="s">
        <v>2</v>
      </c>
      <c r="R11" s="843"/>
      <c r="S11" s="840">
        <v>7.7</v>
      </c>
      <c r="T11" s="841"/>
      <c r="U11" s="529">
        <v>311.8</v>
      </c>
      <c r="V11" s="826">
        <v>5.6</v>
      </c>
      <c r="W11" s="827"/>
      <c r="X11" s="827"/>
      <c r="Y11" s="530" t="s">
        <v>820</v>
      </c>
      <c r="Z11" s="828">
        <v>10</v>
      </c>
      <c r="AA11" s="828"/>
      <c r="AB11" s="829"/>
      <c r="AC11" s="532">
        <v>226.76</v>
      </c>
      <c r="AD11" s="530" t="s">
        <v>820</v>
      </c>
      <c r="AE11" s="533">
        <v>404.94</v>
      </c>
      <c r="AF11" s="534">
        <v>0.75</v>
      </c>
      <c r="AG11" s="535">
        <v>0.06</v>
      </c>
      <c r="AH11" s="496"/>
    </row>
    <row r="12" spans="1:34" s="495" customFormat="1" ht="43.5" customHeight="1">
      <c r="A12" s="874"/>
      <c r="B12" s="877"/>
      <c r="C12" s="880"/>
      <c r="D12" s="757"/>
      <c r="E12" s="757"/>
      <c r="F12" s="753"/>
      <c r="G12" s="755"/>
      <c r="H12" s="757"/>
      <c r="I12" s="759"/>
      <c r="J12" s="731"/>
      <c r="K12" s="743"/>
      <c r="L12" s="743"/>
      <c r="M12" s="743"/>
      <c r="N12" s="733"/>
      <c r="O12" s="871"/>
      <c r="P12" s="730"/>
      <c r="Q12" s="842" t="s">
        <v>3</v>
      </c>
      <c r="R12" s="843"/>
      <c r="S12" s="840">
        <v>0.1</v>
      </c>
      <c r="T12" s="841"/>
      <c r="U12" s="529">
        <v>4.05</v>
      </c>
      <c r="V12" s="826">
        <v>0</v>
      </c>
      <c r="W12" s="827"/>
      <c r="X12" s="827"/>
      <c r="Y12" s="530" t="s">
        <v>820</v>
      </c>
      <c r="Z12" s="828">
        <v>0.12</v>
      </c>
      <c r="AA12" s="828"/>
      <c r="AB12" s="829"/>
      <c r="AC12" s="532">
        <v>0</v>
      </c>
      <c r="AD12" s="530" t="s">
        <v>820</v>
      </c>
      <c r="AE12" s="533">
        <v>4.86</v>
      </c>
      <c r="AF12" s="534">
        <v>1</v>
      </c>
      <c r="AG12" s="535">
        <v>0</v>
      </c>
      <c r="AH12" s="496"/>
    </row>
    <row r="13" spans="1:34" s="495" customFormat="1" ht="44.25" customHeight="1">
      <c r="A13" s="874"/>
      <c r="B13" s="877"/>
      <c r="C13" s="880"/>
      <c r="D13" s="757"/>
      <c r="E13" s="757"/>
      <c r="F13" s="753"/>
      <c r="G13" s="755"/>
      <c r="H13" s="757"/>
      <c r="I13" s="759"/>
      <c r="J13" s="731"/>
      <c r="K13" s="743"/>
      <c r="L13" s="743"/>
      <c r="M13" s="743"/>
      <c r="N13" s="733"/>
      <c r="O13" s="740"/>
      <c r="P13" s="730"/>
      <c r="Q13" s="842" t="s">
        <v>4</v>
      </c>
      <c r="R13" s="843"/>
      <c r="S13" s="840">
        <v>0.1</v>
      </c>
      <c r="T13" s="841"/>
      <c r="U13" s="529">
        <v>4.05</v>
      </c>
      <c r="V13" s="826">
        <v>0</v>
      </c>
      <c r="W13" s="827"/>
      <c r="X13" s="827"/>
      <c r="Y13" s="530" t="s">
        <v>820</v>
      </c>
      <c r="Z13" s="828">
        <v>5</v>
      </c>
      <c r="AA13" s="828"/>
      <c r="AB13" s="829"/>
      <c r="AC13" s="532">
        <v>0</v>
      </c>
      <c r="AD13" s="530" t="s">
        <v>820</v>
      </c>
      <c r="AE13" s="533">
        <v>202.47</v>
      </c>
      <c r="AF13" s="534">
        <v>1</v>
      </c>
      <c r="AG13" s="535">
        <v>0</v>
      </c>
      <c r="AH13" s="496"/>
    </row>
    <row r="14" spans="1:34" s="495" customFormat="1" ht="38.25" customHeight="1">
      <c r="A14" s="874"/>
      <c r="B14" s="877"/>
      <c r="C14" s="880"/>
      <c r="D14" s="757"/>
      <c r="E14" s="757"/>
      <c r="F14" s="753"/>
      <c r="G14" s="755"/>
      <c r="H14" s="757"/>
      <c r="I14" s="759"/>
      <c r="J14" s="731"/>
      <c r="K14" s="743"/>
      <c r="L14" s="743"/>
      <c r="M14" s="743"/>
      <c r="N14" s="733"/>
      <c r="O14" s="741" t="s">
        <v>939</v>
      </c>
      <c r="P14" s="730" t="s">
        <v>943</v>
      </c>
      <c r="Q14" s="842" t="s">
        <v>5</v>
      </c>
      <c r="R14" s="843"/>
      <c r="S14" s="840">
        <v>5</v>
      </c>
      <c r="T14" s="841"/>
      <c r="U14" s="529">
        <v>202.47</v>
      </c>
      <c r="V14" s="826">
        <v>2</v>
      </c>
      <c r="W14" s="827"/>
      <c r="X14" s="827"/>
      <c r="Y14" s="530" t="s">
        <v>820</v>
      </c>
      <c r="Z14" s="828">
        <v>20</v>
      </c>
      <c r="AA14" s="828"/>
      <c r="AB14" s="829"/>
      <c r="AC14" s="532">
        <v>80.99</v>
      </c>
      <c r="AD14" s="530" t="s">
        <v>820</v>
      </c>
      <c r="AE14" s="533">
        <v>809.87</v>
      </c>
      <c r="AF14" s="534">
        <v>0.25</v>
      </c>
      <c r="AG14" s="535">
        <v>0.01</v>
      </c>
      <c r="AH14" s="496"/>
    </row>
    <row r="15" spans="1:34" s="495" customFormat="1" ht="36.75" customHeight="1">
      <c r="A15" s="874"/>
      <c r="B15" s="877"/>
      <c r="C15" s="880"/>
      <c r="D15" s="757"/>
      <c r="E15" s="757"/>
      <c r="F15" s="753"/>
      <c r="G15" s="755"/>
      <c r="H15" s="757"/>
      <c r="I15" s="759"/>
      <c r="J15" s="731"/>
      <c r="K15" s="743"/>
      <c r="L15" s="743"/>
      <c r="M15" s="743"/>
      <c r="N15" s="733"/>
      <c r="O15" s="871"/>
      <c r="P15" s="730"/>
      <c r="Q15" s="838" t="s">
        <v>6</v>
      </c>
      <c r="R15" s="839"/>
      <c r="S15" s="840">
        <v>0.1</v>
      </c>
      <c r="T15" s="841"/>
      <c r="U15" s="529">
        <v>4.05</v>
      </c>
      <c r="V15" s="826">
        <v>0</v>
      </c>
      <c r="W15" s="827"/>
      <c r="X15" s="827"/>
      <c r="Y15" s="530" t="s">
        <v>820</v>
      </c>
      <c r="Z15" s="828">
        <v>0.5</v>
      </c>
      <c r="AA15" s="828"/>
      <c r="AB15" s="829"/>
      <c r="AC15" s="532">
        <v>0</v>
      </c>
      <c r="AD15" s="530" t="s">
        <v>820</v>
      </c>
      <c r="AE15" s="533">
        <v>20.25</v>
      </c>
      <c r="AF15" s="534">
        <v>0.206</v>
      </c>
      <c r="AG15" s="535">
        <v>0</v>
      </c>
      <c r="AH15" s="496"/>
    </row>
    <row r="16" spans="1:155" s="495" customFormat="1" ht="37.5" customHeight="1" thickBot="1">
      <c r="A16" s="875"/>
      <c r="B16" s="878"/>
      <c r="C16" s="881"/>
      <c r="D16" s="757"/>
      <c r="E16" s="757"/>
      <c r="F16" s="753"/>
      <c r="G16" s="755"/>
      <c r="H16" s="757"/>
      <c r="I16" s="759"/>
      <c r="J16" s="732"/>
      <c r="K16" s="744"/>
      <c r="L16" s="744"/>
      <c r="M16" s="744"/>
      <c r="N16" s="734"/>
      <c r="O16" s="872"/>
      <c r="P16" s="735"/>
      <c r="Q16" s="830" t="s">
        <v>7</v>
      </c>
      <c r="R16" s="831"/>
      <c r="S16" s="832">
        <v>6</v>
      </c>
      <c r="T16" s="833"/>
      <c r="U16" s="536">
        <v>242.96</v>
      </c>
      <c r="V16" s="834">
        <v>4</v>
      </c>
      <c r="W16" s="835"/>
      <c r="X16" s="835"/>
      <c r="Y16" s="537" t="s">
        <v>820</v>
      </c>
      <c r="Z16" s="836">
        <v>20</v>
      </c>
      <c r="AA16" s="836"/>
      <c r="AB16" s="837"/>
      <c r="AC16" s="539">
        <v>161.97</v>
      </c>
      <c r="AD16" s="537" t="s">
        <v>820</v>
      </c>
      <c r="AE16" s="540">
        <v>809.87</v>
      </c>
      <c r="AF16" s="541">
        <v>0.5</v>
      </c>
      <c r="AG16" s="542">
        <v>0.03</v>
      </c>
      <c r="AH16" s="496"/>
      <c r="AI16" s="494"/>
      <c r="AJ16" s="494"/>
      <c r="AK16" s="494"/>
      <c r="AL16" s="494"/>
      <c r="AM16" s="494"/>
      <c r="AN16" s="494"/>
      <c r="AO16" s="494"/>
      <c r="AP16" s="494"/>
      <c r="AQ16" s="494"/>
      <c r="AR16" s="494"/>
      <c r="AS16" s="494"/>
      <c r="AT16" s="494"/>
      <c r="AU16" s="494"/>
      <c r="AV16" s="494"/>
      <c r="AW16" s="494"/>
      <c r="AX16" s="494"/>
      <c r="AY16" s="494"/>
      <c r="AZ16" s="494"/>
      <c r="BA16" s="494"/>
      <c r="BB16" s="494"/>
      <c r="BC16" s="494"/>
      <c r="BD16" s="494"/>
      <c r="BE16" s="494"/>
      <c r="BF16" s="494"/>
      <c r="BG16" s="494"/>
      <c r="BH16" s="494"/>
      <c r="BI16" s="494"/>
      <c r="BJ16" s="494"/>
      <c r="BK16" s="494"/>
      <c r="BL16" s="494"/>
      <c r="BM16" s="494"/>
      <c r="BN16" s="494"/>
      <c r="BO16" s="494"/>
      <c r="BP16" s="494"/>
      <c r="BQ16" s="494"/>
      <c r="BR16" s="494"/>
      <c r="BS16" s="494"/>
      <c r="BT16" s="494"/>
      <c r="BU16" s="494"/>
      <c r="BV16" s="494"/>
      <c r="BW16" s="494"/>
      <c r="BX16" s="494"/>
      <c r="BY16" s="494"/>
      <c r="BZ16" s="494"/>
      <c r="CA16" s="494"/>
      <c r="CB16" s="494"/>
      <c r="CC16" s="494"/>
      <c r="CD16" s="494"/>
      <c r="CE16" s="494"/>
      <c r="CF16" s="494"/>
      <c r="CG16" s="494"/>
      <c r="CH16" s="494"/>
      <c r="CI16" s="494"/>
      <c r="CJ16" s="494"/>
      <c r="CK16" s="494"/>
      <c r="CL16" s="494"/>
      <c r="CM16" s="494"/>
      <c r="CN16" s="494"/>
      <c r="CO16" s="494"/>
      <c r="CP16" s="494"/>
      <c r="CQ16" s="494"/>
      <c r="CR16" s="494"/>
      <c r="CS16" s="494"/>
      <c r="CT16" s="494"/>
      <c r="CU16" s="494"/>
      <c r="CV16" s="494"/>
      <c r="CW16" s="494"/>
      <c r="CX16" s="494"/>
      <c r="CY16" s="494"/>
      <c r="CZ16" s="494"/>
      <c r="DA16" s="494"/>
      <c r="DB16" s="494"/>
      <c r="DC16" s="494"/>
      <c r="DD16" s="494"/>
      <c r="DE16" s="494"/>
      <c r="DF16" s="494"/>
      <c r="DG16" s="494"/>
      <c r="DH16" s="494"/>
      <c r="DI16" s="494"/>
      <c r="DJ16" s="494"/>
      <c r="DK16" s="494"/>
      <c r="DL16" s="494"/>
      <c r="DM16" s="494"/>
      <c r="DN16" s="494"/>
      <c r="DO16" s="494"/>
      <c r="DP16" s="494"/>
      <c r="DQ16" s="494"/>
      <c r="DR16" s="494"/>
      <c r="DS16" s="494"/>
      <c r="DT16" s="494"/>
      <c r="DU16" s="494"/>
      <c r="DV16" s="494"/>
      <c r="DW16" s="494"/>
      <c r="DX16" s="494"/>
      <c r="DY16" s="494"/>
      <c r="DZ16" s="494"/>
      <c r="EA16" s="494"/>
      <c r="EB16" s="494"/>
      <c r="EC16" s="494"/>
      <c r="ED16" s="494"/>
      <c r="EE16" s="494"/>
      <c r="EF16" s="494"/>
      <c r="EG16" s="494"/>
      <c r="EH16" s="494"/>
      <c r="EI16" s="494"/>
      <c r="EJ16" s="494"/>
      <c r="EK16" s="494"/>
      <c r="EL16" s="494"/>
      <c r="EM16" s="494"/>
      <c r="EN16" s="494"/>
      <c r="EO16" s="494"/>
      <c r="EP16" s="494"/>
      <c r="EQ16" s="494"/>
      <c r="ER16" s="494"/>
      <c r="ES16" s="494"/>
      <c r="ET16" s="494"/>
      <c r="EU16" s="494"/>
      <c r="EV16" s="494"/>
      <c r="EW16" s="494"/>
      <c r="EX16" s="494"/>
      <c r="EY16" s="494"/>
    </row>
    <row r="17" spans="1:155" s="497" customFormat="1" ht="39" customHeight="1">
      <c r="A17" s="699" t="s">
        <v>8</v>
      </c>
      <c r="B17" s="717">
        <v>46</v>
      </c>
      <c r="C17" s="702">
        <v>1861.94</v>
      </c>
      <c r="D17" s="705">
        <v>37</v>
      </c>
      <c r="E17" s="720" t="s">
        <v>820</v>
      </c>
      <c r="F17" s="723">
        <v>55</v>
      </c>
      <c r="G17" s="820">
        <v>1489.55</v>
      </c>
      <c r="H17" s="720" t="s">
        <v>820</v>
      </c>
      <c r="I17" s="823">
        <v>2234.33</v>
      </c>
      <c r="J17" s="708" t="s">
        <v>9</v>
      </c>
      <c r="K17" s="709"/>
      <c r="L17" s="709"/>
      <c r="M17" s="709"/>
      <c r="N17" s="710"/>
      <c r="O17" s="710"/>
      <c r="P17" s="710"/>
      <c r="Q17" s="710"/>
      <c r="R17" s="510" t="s">
        <v>877</v>
      </c>
      <c r="S17" s="817">
        <v>20</v>
      </c>
      <c r="T17" s="543">
        <v>17</v>
      </c>
      <c r="U17" s="798">
        <v>809.88</v>
      </c>
      <c r="V17" s="800">
        <v>10</v>
      </c>
      <c r="W17" s="806" t="s">
        <v>820</v>
      </c>
      <c r="X17" s="808">
        <v>27</v>
      </c>
      <c r="Y17" s="804">
        <v>8</v>
      </c>
      <c r="Z17" s="805"/>
      <c r="AA17" s="523" t="s">
        <v>820</v>
      </c>
      <c r="AB17" s="524">
        <v>20.4</v>
      </c>
      <c r="AC17" s="811">
        <v>404.94</v>
      </c>
      <c r="AD17" s="813" t="s">
        <v>820</v>
      </c>
      <c r="AE17" s="815">
        <v>1093.33</v>
      </c>
      <c r="AF17" s="794">
        <v>3.246</v>
      </c>
      <c r="AG17" s="795">
        <v>0.65</v>
      </c>
      <c r="AH17" s="496"/>
      <c r="AI17" s="494"/>
      <c r="AJ17" s="494"/>
      <c r="AK17" s="494"/>
      <c r="AL17" s="494"/>
      <c r="AM17" s="494"/>
      <c r="AN17" s="494"/>
      <c r="AO17" s="494"/>
      <c r="AP17" s="494"/>
      <c r="AQ17" s="494"/>
      <c r="AR17" s="494"/>
      <c r="AS17" s="494"/>
      <c r="AT17" s="494"/>
      <c r="AU17" s="494"/>
      <c r="AV17" s="494"/>
      <c r="AW17" s="494"/>
      <c r="AX17" s="494"/>
      <c r="AY17" s="494"/>
      <c r="AZ17" s="494"/>
      <c r="BA17" s="494"/>
      <c r="BB17" s="494"/>
      <c r="BC17" s="494"/>
      <c r="BD17" s="494"/>
      <c r="BE17" s="494"/>
      <c r="BF17" s="494"/>
      <c r="BG17" s="494"/>
      <c r="BH17" s="494"/>
      <c r="BI17" s="494"/>
      <c r="BJ17" s="494"/>
      <c r="BK17" s="494"/>
      <c r="BL17" s="494"/>
      <c r="BM17" s="494"/>
      <c r="BN17" s="494"/>
      <c r="BO17" s="494"/>
      <c r="BP17" s="494"/>
      <c r="BQ17" s="494"/>
      <c r="BR17" s="494"/>
      <c r="BS17" s="494"/>
      <c r="BT17" s="494"/>
      <c r="BU17" s="494"/>
      <c r="BV17" s="494"/>
      <c r="BW17" s="494"/>
      <c r="BX17" s="494"/>
      <c r="BY17" s="494"/>
      <c r="BZ17" s="494"/>
      <c r="CA17" s="494"/>
      <c r="CB17" s="494"/>
      <c r="CC17" s="494"/>
      <c r="CD17" s="494"/>
      <c r="CE17" s="494"/>
      <c r="CF17" s="494"/>
      <c r="CG17" s="494"/>
      <c r="CH17" s="494"/>
      <c r="CI17" s="494"/>
      <c r="CJ17" s="494"/>
      <c r="CK17" s="494"/>
      <c r="CL17" s="494"/>
      <c r="CM17" s="494"/>
      <c r="CN17" s="494"/>
      <c r="CO17" s="494"/>
      <c r="CP17" s="494"/>
      <c r="CQ17" s="494"/>
      <c r="CR17" s="494"/>
      <c r="CS17" s="494"/>
      <c r="CT17" s="494"/>
      <c r="CU17" s="494"/>
      <c r="CV17" s="494"/>
      <c r="CW17" s="494"/>
      <c r="CX17" s="494"/>
      <c r="CY17" s="494"/>
      <c r="CZ17" s="494"/>
      <c r="DA17" s="494"/>
      <c r="DB17" s="494"/>
      <c r="DC17" s="494"/>
      <c r="DD17" s="494"/>
      <c r="DE17" s="494"/>
      <c r="DF17" s="494"/>
      <c r="DG17" s="494"/>
      <c r="DH17" s="494"/>
      <c r="DI17" s="494"/>
      <c r="DJ17" s="494"/>
      <c r="DK17" s="494"/>
      <c r="DL17" s="494"/>
      <c r="DM17" s="494"/>
      <c r="DN17" s="494"/>
      <c r="DO17" s="494"/>
      <c r="DP17" s="494"/>
      <c r="DQ17" s="494"/>
      <c r="DR17" s="494"/>
      <c r="DS17" s="494"/>
      <c r="DT17" s="494"/>
      <c r="DU17" s="494"/>
      <c r="DV17" s="494"/>
      <c r="DW17" s="494"/>
      <c r="DX17" s="494"/>
      <c r="DY17" s="494"/>
      <c r="DZ17" s="494"/>
      <c r="EA17" s="494"/>
      <c r="EB17" s="494"/>
      <c r="EC17" s="494"/>
      <c r="ED17" s="494"/>
      <c r="EE17" s="494"/>
      <c r="EF17" s="494"/>
      <c r="EG17" s="494"/>
      <c r="EH17" s="494"/>
      <c r="EI17" s="494"/>
      <c r="EJ17" s="494"/>
      <c r="EK17" s="494"/>
      <c r="EL17" s="494"/>
      <c r="EM17" s="494"/>
      <c r="EN17" s="494"/>
      <c r="EO17" s="494"/>
      <c r="EP17" s="494"/>
      <c r="EQ17" s="494"/>
      <c r="ER17" s="494"/>
      <c r="ES17" s="494"/>
      <c r="ET17" s="494"/>
      <c r="EU17" s="494"/>
      <c r="EV17" s="494"/>
      <c r="EW17" s="494"/>
      <c r="EX17" s="494"/>
      <c r="EY17" s="494"/>
    </row>
    <row r="18" spans="1:34" s="494" customFormat="1" ht="34.5" customHeight="1" thickBot="1">
      <c r="A18" s="700"/>
      <c r="B18" s="718"/>
      <c r="C18" s="703"/>
      <c r="D18" s="706"/>
      <c r="E18" s="721"/>
      <c r="F18" s="724"/>
      <c r="G18" s="821"/>
      <c r="H18" s="721"/>
      <c r="I18" s="824"/>
      <c r="J18" s="711"/>
      <c r="K18" s="712"/>
      <c r="L18" s="712"/>
      <c r="M18" s="712"/>
      <c r="N18" s="713"/>
      <c r="O18" s="713"/>
      <c r="P18" s="713"/>
      <c r="Q18" s="713"/>
      <c r="R18" s="519" t="s">
        <v>880</v>
      </c>
      <c r="S18" s="818"/>
      <c r="T18" s="594">
        <v>3</v>
      </c>
      <c r="U18" s="799"/>
      <c r="V18" s="801"/>
      <c r="W18" s="807"/>
      <c r="X18" s="809"/>
      <c r="Y18" s="788">
        <v>2</v>
      </c>
      <c r="Z18" s="789"/>
      <c r="AA18" s="530" t="s">
        <v>820</v>
      </c>
      <c r="AB18" s="531">
        <v>6.6</v>
      </c>
      <c r="AC18" s="812"/>
      <c r="AD18" s="814"/>
      <c r="AE18" s="816"/>
      <c r="AF18" s="790"/>
      <c r="AG18" s="796"/>
      <c r="AH18" s="496"/>
    </row>
    <row r="19" spans="1:34" s="494" customFormat="1" ht="40.5" customHeight="1">
      <c r="A19" s="700"/>
      <c r="B19" s="718"/>
      <c r="C19" s="703"/>
      <c r="D19" s="706"/>
      <c r="E19" s="721"/>
      <c r="F19" s="724"/>
      <c r="G19" s="821"/>
      <c r="H19" s="721"/>
      <c r="I19" s="824"/>
      <c r="J19" s="711" t="s">
        <v>10</v>
      </c>
      <c r="K19" s="712"/>
      <c r="L19" s="712"/>
      <c r="M19" s="712"/>
      <c r="N19" s="713"/>
      <c r="O19" s="713"/>
      <c r="P19" s="713"/>
      <c r="Q19" s="713"/>
      <c r="R19" s="519" t="s">
        <v>877</v>
      </c>
      <c r="S19" s="817">
        <v>26</v>
      </c>
      <c r="T19" s="543">
        <v>18</v>
      </c>
      <c r="U19" s="798">
        <v>1052.84</v>
      </c>
      <c r="V19" s="792">
        <v>11</v>
      </c>
      <c r="W19" s="784" t="s">
        <v>820</v>
      </c>
      <c r="X19" s="786">
        <v>34</v>
      </c>
      <c r="Y19" s="788">
        <v>9</v>
      </c>
      <c r="Z19" s="789"/>
      <c r="AA19" s="530" t="s">
        <v>820</v>
      </c>
      <c r="AB19" s="531">
        <v>22</v>
      </c>
      <c r="AC19" s="778">
        <v>445.43</v>
      </c>
      <c r="AD19" s="780" t="s">
        <v>820</v>
      </c>
      <c r="AE19" s="782">
        <v>1376.79</v>
      </c>
      <c r="AF19" s="790">
        <v>3.485</v>
      </c>
      <c r="AG19" s="796">
        <v>0.91</v>
      </c>
      <c r="AH19" s="496"/>
    </row>
    <row r="20" spans="1:34" s="494" customFormat="1" ht="130.5" customHeight="1" thickBot="1">
      <c r="A20" s="701"/>
      <c r="B20" s="719"/>
      <c r="C20" s="704"/>
      <c r="D20" s="707"/>
      <c r="E20" s="722"/>
      <c r="F20" s="725"/>
      <c r="G20" s="822"/>
      <c r="H20" s="722"/>
      <c r="I20" s="825"/>
      <c r="J20" s="714"/>
      <c r="K20" s="715"/>
      <c r="L20" s="715"/>
      <c r="M20" s="715"/>
      <c r="N20" s="716"/>
      <c r="O20" s="716"/>
      <c r="P20" s="716"/>
      <c r="Q20" s="716"/>
      <c r="R20" s="515" t="s">
        <v>11</v>
      </c>
      <c r="S20" s="819"/>
      <c r="T20" s="544">
        <v>8</v>
      </c>
      <c r="U20" s="810"/>
      <c r="V20" s="793"/>
      <c r="W20" s="785"/>
      <c r="X20" s="787"/>
      <c r="Y20" s="802">
        <v>2</v>
      </c>
      <c r="Z20" s="803"/>
      <c r="AA20" s="537" t="s">
        <v>820</v>
      </c>
      <c r="AB20" s="538">
        <v>12</v>
      </c>
      <c r="AC20" s="779"/>
      <c r="AD20" s="781"/>
      <c r="AE20" s="783"/>
      <c r="AF20" s="791"/>
      <c r="AG20" s="797"/>
      <c r="AH20" s="496"/>
    </row>
    <row r="21" spans="1:34" s="495" customFormat="1" ht="33.75" customHeight="1" thickBot="1">
      <c r="A21" s="518" t="s">
        <v>651</v>
      </c>
      <c r="B21" s="520">
        <v>100</v>
      </c>
      <c r="C21" s="521" t="s">
        <v>12</v>
      </c>
      <c r="D21" s="768" t="s">
        <v>821</v>
      </c>
      <c r="E21" s="769"/>
      <c r="F21" s="770"/>
      <c r="G21" s="771" t="s">
        <v>821</v>
      </c>
      <c r="H21" s="772"/>
      <c r="I21" s="773"/>
      <c r="J21" s="774" t="s">
        <v>13</v>
      </c>
      <c r="K21" s="775"/>
      <c r="L21" s="775"/>
      <c r="M21" s="775"/>
      <c r="N21" s="776"/>
      <c r="O21" s="776"/>
      <c r="P21" s="776"/>
      <c r="Q21" s="776"/>
      <c r="R21" s="777"/>
      <c r="S21" s="766">
        <v>100</v>
      </c>
      <c r="T21" s="767"/>
      <c r="U21" s="545">
        <v>4049.37</v>
      </c>
      <c r="V21" s="726" t="s">
        <v>821</v>
      </c>
      <c r="W21" s="727"/>
      <c r="X21" s="727"/>
      <c r="Y21" s="727"/>
      <c r="Z21" s="727"/>
      <c r="AA21" s="727"/>
      <c r="AB21" s="728"/>
      <c r="AC21" s="726" t="s">
        <v>821</v>
      </c>
      <c r="AD21" s="727"/>
      <c r="AE21" s="728"/>
      <c r="AF21" s="546" t="s">
        <v>821</v>
      </c>
      <c r="AG21" s="547">
        <v>2.67</v>
      </c>
      <c r="AH21" s="496"/>
    </row>
    <row r="22" spans="1:33" s="449" customFormat="1" ht="22.5" customHeight="1">
      <c r="A22" s="698" t="s">
        <v>14</v>
      </c>
      <c r="B22" s="698"/>
      <c r="C22" s="698"/>
      <c r="D22" s="698"/>
      <c r="E22" s="698"/>
      <c r="F22" s="698"/>
      <c r="G22" s="698"/>
      <c r="H22" s="698"/>
      <c r="I22" s="698"/>
      <c r="J22" s="698"/>
      <c r="K22" s="698"/>
      <c r="L22" s="698"/>
      <c r="M22" s="698"/>
      <c r="N22" s="698"/>
      <c r="O22" s="698"/>
      <c r="P22" s="698"/>
      <c r="Q22" s="698"/>
      <c r="R22" s="698"/>
      <c r="S22" s="698"/>
      <c r="T22" s="698"/>
      <c r="U22" s="698"/>
      <c r="V22" s="698"/>
      <c r="W22" s="698"/>
      <c r="X22" s="698"/>
      <c r="Y22" s="698"/>
      <c r="Z22" s="698"/>
      <c r="AA22" s="698"/>
      <c r="AB22" s="698"/>
      <c r="AC22" s="698"/>
      <c r="AD22" s="698"/>
      <c r="AE22" s="698"/>
      <c r="AF22" s="698"/>
      <c r="AG22" s="698"/>
    </row>
    <row r="23" spans="1:33" s="449" customFormat="1" ht="24" customHeight="1">
      <c r="A23" s="764" t="s">
        <v>15</v>
      </c>
      <c r="B23" s="764"/>
      <c r="C23" s="764"/>
      <c r="D23" s="764"/>
      <c r="E23" s="764"/>
      <c r="F23" s="764"/>
      <c r="G23" s="764"/>
      <c r="H23" s="764"/>
      <c r="I23" s="764"/>
      <c r="J23" s="764"/>
      <c r="K23" s="764"/>
      <c r="L23" s="764"/>
      <c r="M23" s="764"/>
      <c r="N23" s="764"/>
      <c r="O23" s="764"/>
      <c r="P23" s="764"/>
      <c r="Q23" s="764"/>
      <c r="R23" s="764"/>
      <c r="S23" s="764"/>
      <c r="T23" s="764"/>
      <c r="U23" s="764"/>
      <c r="V23" s="764"/>
      <c r="W23" s="764"/>
      <c r="X23" s="764"/>
      <c r="Y23" s="764"/>
      <c r="Z23" s="764"/>
      <c r="AA23" s="764"/>
      <c r="AB23" s="764"/>
      <c r="AC23" s="764"/>
      <c r="AD23" s="764"/>
      <c r="AE23" s="764"/>
      <c r="AF23" s="764"/>
      <c r="AG23" s="764"/>
    </row>
    <row r="24" spans="1:33" s="449" customFormat="1" ht="23.25" customHeight="1">
      <c r="A24" s="765" t="s">
        <v>16</v>
      </c>
      <c r="B24" s="765"/>
      <c r="C24" s="765"/>
      <c r="D24" s="765"/>
      <c r="E24" s="765"/>
      <c r="F24" s="765"/>
      <c r="G24" s="765"/>
      <c r="H24" s="765"/>
      <c r="I24" s="765"/>
      <c r="J24" s="765"/>
      <c r="K24" s="765"/>
      <c r="L24" s="765"/>
      <c r="M24" s="765"/>
      <c r="N24" s="765"/>
      <c r="O24" s="765"/>
      <c r="P24" s="765"/>
      <c r="Q24" s="765"/>
      <c r="R24" s="765"/>
      <c r="S24" s="765"/>
      <c r="T24" s="765"/>
      <c r="U24" s="765"/>
      <c r="V24" s="765"/>
      <c r="W24" s="765"/>
      <c r="X24" s="765"/>
      <c r="Y24" s="765"/>
      <c r="Z24" s="765"/>
      <c r="AA24" s="765"/>
      <c r="AB24" s="765"/>
      <c r="AC24" s="765"/>
      <c r="AD24" s="765"/>
      <c r="AE24" s="765"/>
      <c r="AF24" s="765"/>
      <c r="AG24" s="765"/>
    </row>
    <row r="25" spans="1:33" s="449" customFormat="1" ht="21" customHeight="1">
      <c r="A25" s="765" t="s">
        <v>17</v>
      </c>
      <c r="B25" s="765"/>
      <c r="C25" s="765"/>
      <c r="D25" s="765"/>
      <c r="E25" s="765"/>
      <c r="F25" s="765"/>
      <c r="G25" s="765"/>
      <c r="H25" s="765"/>
      <c r="I25" s="765"/>
      <c r="J25" s="765"/>
      <c r="K25" s="765"/>
      <c r="L25" s="765"/>
      <c r="M25" s="765"/>
      <c r="N25" s="765"/>
      <c r="O25" s="765"/>
      <c r="P25" s="765"/>
      <c r="Q25" s="765"/>
      <c r="R25" s="765"/>
      <c r="S25" s="765"/>
      <c r="T25" s="765"/>
      <c r="U25" s="765"/>
      <c r="V25" s="765"/>
      <c r="W25" s="765"/>
      <c r="X25" s="765"/>
      <c r="Y25" s="765"/>
      <c r="Z25" s="765"/>
      <c r="AA25" s="765"/>
      <c r="AB25" s="765"/>
      <c r="AC25" s="765"/>
      <c r="AD25" s="765"/>
      <c r="AE25" s="765"/>
      <c r="AF25" s="765"/>
      <c r="AG25" s="765"/>
    </row>
    <row r="26" spans="1:33" s="449" customFormat="1" ht="21" customHeight="1">
      <c r="A26" s="765" t="s">
        <v>18</v>
      </c>
      <c r="B26" s="765"/>
      <c r="C26" s="765"/>
      <c r="D26" s="765"/>
      <c r="E26" s="765"/>
      <c r="F26" s="765"/>
      <c r="G26" s="765"/>
      <c r="H26" s="765"/>
      <c r="I26" s="765"/>
      <c r="J26" s="765"/>
      <c r="K26" s="765"/>
      <c r="L26" s="765"/>
      <c r="M26" s="765"/>
      <c r="N26" s="765"/>
      <c r="O26" s="765"/>
      <c r="P26" s="765"/>
      <c r="Q26" s="765"/>
      <c r="R26" s="765"/>
      <c r="S26" s="765"/>
      <c r="T26" s="765"/>
      <c r="U26" s="765"/>
      <c r="V26" s="765"/>
      <c r="W26" s="765"/>
      <c r="X26" s="765"/>
      <c r="Y26" s="765"/>
      <c r="Z26" s="765"/>
      <c r="AA26" s="765"/>
      <c r="AB26" s="765"/>
      <c r="AC26" s="765"/>
      <c r="AD26" s="765"/>
      <c r="AE26" s="765"/>
      <c r="AF26" s="765"/>
      <c r="AG26" s="765"/>
    </row>
    <row r="27" spans="1:33" s="449" customFormat="1" ht="21" customHeight="1">
      <c r="A27" s="765" t="s">
        <v>19</v>
      </c>
      <c r="B27" s="765"/>
      <c r="C27" s="765"/>
      <c r="D27" s="765"/>
      <c r="E27" s="765"/>
      <c r="F27" s="765"/>
      <c r="G27" s="765"/>
      <c r="H27" s="765"/>
      <c r="I27" s="765"/>
      <c r="J27" s="765"/>
      <c r="K27" s="765"/>
      <c r="L27" s="765"/>
      <c r="M27" s="765"/>
      <c r="N27" s="765"/>
      <c r="O27" s="765"/>
      <c r="P27" s="765"/>
      <c r="Q27" s="765"/>
      <c r="R27" s="765"/>
      <c r="S27" s="765"/>
      <c r="T27" s="765"/>
      <c r="U27" s="765"/>
      <c r="V27" s="765"/>
      <c r="W27" s="765"/>
      <c r="X27" s="765"/>
      <c r="Y27" s="765"/>
      <c r="Z27" s="765"/>
      <c r="AA27" s="765"/>
      <c r="AB27" s="765"/>
      <c r="AC27" s="765"/>
      <c r="AD27" s="765"/>
      <c r="AE27" s="765"/>
      <c r="AF27" s="765"/>
      <c r="AG27" s="765"/>
    </row>
    <row r="28" spans="1:33" s="449" customFormat="1" ht="21" customHeight="1">
      <c r="A28" s="765" t="s">
        <v>20</v>
      </c>
      <c r="B28" s="765"/>
      <c r="C28" s="765"/>
      <c r="D28" s="765"/>
      <c r="E28" s="765"/>
      <c r="F28" s="765"/>
      <c r="G28" s="765"/>
      <c r="H28" s="765"/>
      <c r="I28" s="765"/>
      <c r="J28" s="765"/>
      <c r="K28" s="765"/>
      <c r="L28" s="765"/>
      <c r="M28" s="765"/>
      <c r="N28" s="765"/>
      <c r="O28" s="765"/>
      <c r="P28" s="765"/>
      <c r="Q28" s="765"/>
      <c r="R28" s="765"/>
      <c r="S28" s="765"/>
      <c r="T28" s="765"/>
      <c r="U28" s="765"/>
      <c r="V28" s="765"/>
      <c r="W28" s="765"/>
      <c r="X28" s="765"/>
      <c r="Y28" s="765"/>
      <c r="Z28" s="765"/>
      <c r="AA28" s="765"/>
      <c r="AB28" s="765"/>
      <c r="AC28" s="765"/>
      <c r="AD28" s="765"/>
      <c r="AE28" s="765"/>
      <c r="AF28" s="765"/>
      <c r="AG28" s="765"/>
    </row>
    <row r="29" spans="1:33" s="449" customFormat="1" ht="21" customHeight="1">
      <c r="A29" s="765" t="s">
        <v>21</v>
      </c>
      <c r="B29" s="765"/>
      <c r="C29" s="765"/>
      <c r="D29" s="765"/>
      <c r="E29" s="765"/>
      <c r="F29" s="765"/>
      <c r="G29" s="765"/>
      <c r="H29" s="765"/>
      <c r="I29" s="765"/>
      <c r="J29" s="765"/>
      <c r="K29" s="765"/>
      <c r="L29" s="765"/>
      <c r="M29" s="765"/>
      <c r="N29" s="765"/>
      <c r="O29" s="765"/>
      <c r="P29" s="765"/>
      <c r="Q29" s="765"/>
      <c r="R29" s="765"/>
      <c r="S29" s="765"/>
      <c r="T29" s="765"/>
      <c r="U29" s="765"/>
      <c r="V29" s="765"/>
      <c r="W29" s="765"/>
      <c r="X29" s="765"/>
      <c r="Y29" s="765"/>
      <c r="Z29" s="765"/>
      <c r="AA29" s="765"/>
      <c r="AB29" s="765"/>
      <c r="AC29" s="765"/>
      <c r="AD29" s="765"/>
      <c r="AE29" s="765"/>
      <c r="AF29" s="765"/>
      <c r="AG29" s="765"/>
    </row>
    <row r="30" spans="1:33" s="449" customFormat="1" ht="21" customHeight="1">
      <c r="A30" s="765" t="s">
        <v>22</v>
      </c>
      <c r="B30" s="765"/>
      <c r="C30" s="765"/>
      <c r="D30" s="765"/>
      <c r="E30" s="765"/>
      <c r="F30" s="765"/>
      <c r="G30" s="765"/>
      <c r="H30" s="765"/>
      <c r="I30" s="765"/>
      <c r="J30" s="765"/>
      <c r="K30" s="765"/>
      <c r="L30" s="765"/>
      <c r="M30" s="765"/>
      <c r="N30" s="765"/>
      <c r="O30" s="765"/>
      <c r="P30" s="765"/>
      <c r="Q30" s="765"/>
      <c r="R30" s="765"/>
      <c r="S30" s="765"/>
      <c r="T30" s="765"/>
      <c r="U30" s="765"/>
      <c r="V30" s="765"/>
      <c r="W30" s="765"/>
      <c r="X30" s="765"/>
      <c r="Y30" s="765"/>
      <c r="Z30" s="765"/>
      <c r="AA30" s="765"/>
      <c r="AB30" s="765"/>
      <c r="AC30" s="765"/>
      <c r="AD30" s="765"/>
      <c r="AE30" s="765"/>
      <c r="AF30" s="765"/>
      <c r="AG30" s="765"/>
    </row>
    <row r="31" spans="1:33" s="449" customFormat="1" ht="21" customHeight="1">
      <c r="A31" s="765" t="s">
        <v>23</v>
      </c>
      <c r="B31" s="765"/>
      <c r="C31" s="765"/>
      <c r="D31" s="765"/>
      <c r="E31" s="765"/>
      <c r="F31" s="765"/>
      <c r="G31" s="765"/>
      <c r="H31" s="765"/>
      <c r="I31" s="765"/>
      <c r="J31" s="765"/>
      <c r="K31" s="765"/>
      <c r="L31" s="765"/>
      <c r="M31" s="765"/>
      <c r="N31" s="765"/>
      <c r="O31" s="765"/>
      <c r="P31" s="765"/>
      <c r="Q31" s="765"/>
      <c r="R31" s="765"/>
      <c r="S31" s="765"/>
      <c r="T31" s="765"/>
      <c r="U31" s="765"/>
      <c r="V31" s="765"/>
      <c r="W31" s="765"/>
      <c r="X31" s="765"/>
      <c r="Y31" s="765"/>
      <c r="Z31" s="765"/>
      <c r="AA31" s="765"/>
      <c r="AB31" s="765"/>
      <c r="AC31" s="765"/>
      <c r="AD31" s="765"/>
      <c r="AE31" s="765"/>
      <c r="AF31" s="765"/>
      <c r="AG31" s="765"/>
    </row>
    <row r="32" spans="1:33" s="449" customFormat="1" ht="21" customHeight="1">
      <c r="A32" s="765" t="s">
        <v>24</v>
      </c>
      <c r="B32" s="765"/>
      <c r="C32" s="765"/>
      <c r="D32" s="765"/>
      <c r="E32" s="765"/>
      <c r="F32" s="765"/>
      <c r="G32" s="765"/>
      <c r="H32" s="765"/>
      <c r="I32" s="765"/>
      <c r="J32" s="765"/>
      <c r="K32" s="765"/>
      <c r="L32" s="765"/>
      <c r="M32" s="765"/>
      <c r="N32" s="765"/>
      <c r="O32" s="765"/>
      <c r="P32" s="765"/>
      <c r="Q32" s="765"/>
      <c r="R32" s="765"/>
      <c r="S32" s="765"/>
      <c r="T32" s="765"/>
      <c r="U32" s="765"/>
      <c r="V32" s="765"/>
      <c r="W32" s="765"/>
      <c r="X32" s="765"/>
      <c r="Y32" s="765"/>
      <c r="Z32" s="765"/>
      <c r="AA32" s="765"/>
      <c r="AB32" s="765"/>
      <c r="AC32" s="765"/>
      <c r="AD32" s="765"/>
      <c r="AE32" s="765"/>
      <c r="AF32" s="765"/>
      <c r="AG32" s="765"/>
    </row>
    <row r="33" spans="1:33" s="449" customFormat="1" ht="24.75" customHeight="1">
      <c r="A33" s="764" t="s">
        <v>31</v>
      </c>
      <c r="B33" s="764"/>
      <c r="C33" s="764"/>
      <c r="D33" s="764"/>
      <c r="E33" s="764"/>
      <c r="F33" s="764"/>
      <c r="G33" s="764"/>
      <c r="H33" s="764"/>
      <c r="I33" s="764"/>
      <c r="J33" s="764"/>
      <c r="K33" s="764"/>
      <c r="L33" s="764"/>
      <c r="M33" s="764"/>
      <c r="N33" s="764"/>
      <c r="O33" s="764"/>
      <c r="P33" s="764"/>
      <c r="Q33" s="764"/>
      <c r="R33" s="764"/>
      <c r="S33" s="764"/>
      <c r="T33" s="764"/>
      <c r="U33" s="764"/>
      <c r="V33" s="764"/>
      <c r="W33" s="764"/>
      <c r="X33" s="764"/>
      <c r="Y33" s="764"/>
      <c r="Z33" s="764"/>
      <c r="AA33" s="764"/>
      <c r="AB33" s="764"/>
      <c r="AC33" s="764"/>
      <c r="AD33" s="764"/>
      <c r="AE33" s="764"/>
      <c r="AF33" s="764"/>
      <c r="AG33" s="764"/>
    </row>
    <row r="34" spans="1:33" s="449" customFormat="1" ht="21" customHeight="1">
      <c r="A34" s="764" t="s">
        <v>25</v>
      </c>
      <c r="B34" s="764"/>
      <c r="C34" s="764"/>
      <c r="D34" s="764"/>
      <c r="E34" s="764"/>
      <c r="F34" s="764"/>
      <c r="G34" s="764"/>
      <c r="H34" s="764"/>
      <c r="I34" s="764"/>
      <c r="J34" s="764"/>
      <c r="K34" s="764"/>
      <c r="L34" s="764"/>
      <c r="M34" s="764"/>
      <c r="N34" s="764"/>
      <c r="O34" s="764"/>
      <c r="P34" s="764"/>
      <c r="Q34" s="764"/>
      <c r="R34" s="764"/>
      <c r="S34" s="764"/>
      <c r="T34" s="764"/>
      <c r="U34" s="764"/>
      <c r="V34" s="764"/>
      <c r="W34" s="764"/>
      <c r="X34" s="764"/>
      <c r="Y34" s="764"/>
      <c r="Z34" s="764"/>
      <c r="AA34" s="764"/>
      <c r="AB34" s="764"/>
      <c r="AC34" s="764"/>
      <c r="AD34" s="764"/>
      <c r="AE34" s="764"/>
      <c r="AF34" s="764"/>
      <c r="AG34" s="764"/>
    </row>
    <row r="35" spans="1:33" s="449" customFormat="1" ht="22.5" customHeight="1">
      <c r="A35" s="764" t="s">
        <v>900</v>
      </c>
      <c r="B35" s="764"/>
      <c r="C35" s="764"/>
      <c r="D35" s="764"/>
      <c r="E35" s="764"/>
      <c r="F35" s="764"/>
      <c r="G35" s="764"/>
      <c r="H35" s="764"/>
      <c r="I35" s="764"/>
      <c r="J35" s="764"/>
      <c r="K35" s="764"/>
      <c r="L35" s="764"/>
      <c r="M35" s="764"/>
      <c r="N35" s="764"/>
      <c r="O35" s="764"/>
      <c r="P35" s="764"/>
      <c r="Q35" s="764"/>
      <c r="R35" s="764"/>
      <c r="S35" s="764"/>
      <c r="T35" s="764"/>
      <c r="U35" s="764"/>
      <c r="V35" s="764"/>
      <c r="W35" s="764"/>
      <c r="X35" s="764"/>
      <c r="Y35" s="764"/>
      <c r="Z35" s="764"/>
      <c r="AA35" s="764"/>
      <c r="AB35" s="764"/>
      <c r="AC35" s="764"/>
      <c r="AD35" s="764"/>
      <c r="AE35" s="764"/>
      <c r="AF35" s="764"/>
      <c r="AG35" s="764"/>
    </row>
    <row r="36" spans="1:33" s="449" customFormat="1" ht="21" customHeight="1">
      <c r="A36" s="764" t="s">
        <v>26</v>
      </c>
      <c r="B36" s="764"/>
      <c r="C36" s="764"/>
      <c r="D36" s="764"/>
      <c r="E36" s="764"/>
      <c r="F36" s="764"/>
      <c r="G36" s="764"/>
      <c r="H36" s="764"/>
      <c r="I36" s="764"/>
      <c r="J36" s="764"/>
      <c r="K36" s="764"/>
      <c r="L36" s="764"/>
      <c r="M36" s="764"/>
      <c r="N36" s="764"/>
      <c r="O36" s="764"/>
      <c r="P36" s="764"/>
      <c r="Q36" s="764"/>
      <c r="R36" s="764"/>
      <c r="S36" s="764"/>
      <c r="T36" s="764"/>
      <c r="U36" s="764"/>
      <c r="V36" s="764"/>
      <c r="W36" s="764"/>
      <c r="X36" s="764"/>
      <c r="Y36" s="764"/>
      <c r="Z36" s="764"/>
      <c r="AA36" s="764"/>
      <c r="AB36" s="764"/>
      <c r="AC36" s="764"/>
      <c r="AD36" s="764"/>
      <c r="AE36" s="764"/>
      <c r="AF36" s="764"/>
      <c r="AG36" s="764"/>
    </row>
    <row r="37" spans="1:33" s="449" customFormat="1" ht="22.5" customHeight="1">
      <c r="A37" s="764" t="s">
        <v>27</v>
      </c>
      <c r="B37" s="764"/>
      <c r="C37" s="764"/>
      <c r="D37" s="764"/>
      <c r="E37" s="764"/>
      <c r="F37" s="764"/>
      <c r="G37" s="764"/>
      <c r="H37" s="764"/>
      <c r="I37" s="764"/>
      <c r="J37" s="764"/>
      <c r="K37" s="764"/>
      <c r="L37" s="764"/>
      <c r="M37" s="764"/>
      <c r="N37" s="764"/>
      <c r="O37" s="764"/>
      <c r="P37" s="764"/>
      <c r="Q37" s="764"/>
      <c r="R37" s="764"/>
      <c r="S37" s="764"/>
      <c r="T37" s="764"/>
      <c r="U37" s="764"/>
      <c r="V37" s="764"/>
      <c r="W37" s="764"/>
      <c r="X37" s="764"/>
      <c r="Y37" s="764"/>
      <c r="Z37" s="764"/>
      <c r="AA37" s="764"/>
      <c r="AB37" s="764"/>
      <c r="AC37" s="764"/>
      <c r="AD37" s="764"/>
      <c r="AE37" s="764"/>
      <c r="AF37" s="764"/>
      <c r="AG37" s="764"/>
    </row>
    <row r="38" spans="1:33" s="449" customFormat="1" ht="22.5" customHeight="1">
      <c r="A38" s="764" t="s">
        <v>28</v>
      </c>
      <c r="B38" s="764"/>
      <c r="C38" s="764"/>
      <c r="D38" s="764"/>
      <c r="E38" s="764"/>
      <c r="F38" s="764"/>
      <c r="G38" s="764"/>
      <c r="H38" s="764"/>
      <c r="I38" s="764"/>
      <c r="J38" s="764"/>
      <c r="K38" s="764"/>
      <c r="L38" s="764"/>
      <c r="M38" s="764"/>
      <c r="N38" s="764"/>
      <c r="O38" s="764"/>
      <c r="P38" s="764"/>
      <c r="Q38" s="764"/>
      <c r="R38" s="764"/>
      <c r="S38" s="764"/>
      <c r="T38" s="764"/>
      <c r="U38" s="764"/>
      <c r="V38" s="764"/>
      <c r="W38" s="764"/>
      <c r="X38" s="764"/>
      <c r="Y38" s="764"/>
      <c r="Z38" s="764"/>
      <c r="AA38" s="764"/>
      <c r="AB38" s="764"/>
      <c r="AC38" s="764"/>
      <c r="AD38" s="764"/>
      <c r="AE38" s="764"/>
      <c r="AF38" s="764"/>
      <c r="AG38" s="764"/>
    </row>
  </sheetData>
  <mergeCells count="145">
    <mergeCell ref="A26:AG26"/>
    <mergeCell ref="L9:L16"/>
    <mergeCell ref="M9:M16"/>
    <mergeCell ref="O9:O13"/>
    <mergeCell ref="O14:O16"/>
    <mergeCell ref="A5:A16"/>
    <mergeCell ref="B5:B16"/>
    <mergeCell ref="E5:E16"/>
    <mergeCell ref="C5:C16"/>
    <mergeCell ref="D5:D16"/>
    <mergeCell ref="S4:T4"/>
    <mergeCell ref="V4:AB4"/>
    <mergeCell ref="AC4:AE4"/>
    <mergeCell ref="A1:AG1"/>
    <mergeCell ref="S3:U3"/>
    <mergeCell ref="V3:AE3"/>
    <mergeCell ref="A3:A4"/>
    <mergeCell ref="B3:C3"/>
    <mergeCell ref="D3:I3"/>
    <mergeCell ref="J3:R4"/>
    <mergeCell ref="Z5:AB5"/>
    <mergeCell ref="Q6:R6"/>
    <mergeCell ref="S6:T6"/>
    <mergeCell ref="V6:X6"/>
    <mergeCell ref="Z6:AB6"/>
    <mergeCell ref="Q5:R5"/>
    <mergeCell ref="S5:T5"/>
    <mergeCell ref="V5:X5"/>
    <mergeCell ref="Z7:AB7"/>
    <mergeCell ref="Q8:R8"/>
    <mergeCell ref="S8:T8"/>
    <mergeCell ref="V8:X8"/>
    <mergeCell ref="Z8:AB8"/>
    <mergeCell ref="Q7:R7"/>
    <mergeCell ref="S7:T7"/>
    <mergeCell ref="V7:X7"/>
    <mergeCell ref="S9:T9"/>
    <mergeCell ref="V9:X9"/>
    <mergeCell ref="Z9:AB9"/>
    <mergeCell ref="Q10:R10"/>
    <mergeCell ref="S10:T10"/>
    <mergeCell ref="V10:X10"/>
    <mergeCell ref="Z10:AB10"/>
    <mergeCell ref="Q9:R9"/>
    <mergeCell ref="S12:T12"/>
    <mergeCell ref="V12:X12"/>
    <mergeCell ref="Z12:AB12"/>
    <mergeCell ref="Q12:R12"/>
    <mergeCell ref="S11:T11"/>
    <mergeCell ref="V11:X11"/>
    <mergeCell ref="Z11:AB11"/>
    <mergeCell ref="Q11:R11"/>
    <mergeCell ref="S13:T13"/>
    <mergeCell ref="V13:X13"/>
    <mergeCell ref="Z13:AB13"/>
    <mergeCell ref="Q13:R13"/>
    <mergeCell ref="S14:T14"/>
    <mergeCell ref="V14:X14"/>
    <mergeCell ref="Z14:AB14"/>
    <mergeCell ref="Q14:R14"/>
    <mergeCell ref="V15:X15"/>
    <mergeCell ref="Z15:AB15"/>
    <mergeCell ref="Q16:R16"/>
    <mergeCell ref="S16:T16"/>
    <mergeCell ref="V16:X16"/>
    <mergeCell ref="Z16:AB16"/>
    <mergeCell ref="Q15:R15"/>
    <mergeCell ref="S15:T15"/>
    <mergeCell ref="S17:S18"/>
    <mergeCell ref="S19:S20"/>
    <mergeCell ref="G17:G20"/>
    <mergeCell ref="H17:H20"/>
    <mergeCell ref="I17:I20"/>
    <mergeCell ref="AC17:AC18"/>
    <mergeCell ref="AD17:AD18"/>
    <mergeCell ref="AE17:AE18"/>
    <mergeCell ref="Y18:Z18"/>
    <mergeCell ref="AF17:AF18"/>
    <mergeCell ref="AG17:AG18"/>
    <mergeCell ref="AG19:AG20"/>
    <mergeCell ref="U17:U18"/>
    <mergeCell ref="V17:V18"/>
    <mergeCell ref="Y20:Z20"/>
    <mergeCell ref="Y17:Z17"/>
    <mergeCell ref="W17:W18"/>
    <mergeCell ref="X17:X18"/>
    <mergeCell ref="U19:U20"/>
    <mergeCell ref="A23:AG23"/>
    <mergeCell ref="AC19:AC20"/>
    <mergeCell ref="AD19:AD20"/>
    <mergeCell ref="AE19:AE20"/>
    <mergeCell ref="W19:W20"/>
    <mergeCell ref="X19:X20"/>
    <mergeCell ref="Y19:Z19"/>
    <mergeCell ref="AF19:AF20"/>
    <mergeCell ref="V19:V20"/>
    <mergeCell ref="AC21:AE21"/>
    <mergeCell ref="S21:T21"/>
    <mergeCell ref="D21:F21"/>
    <mergeCell ref="G21:I21"/>
    <mergeCell ref="J21:R21"/>
    <mergeCell ref="A24:AG24"/>
    <mergeCell ref="A25:AG25"/>
    <mergeCell ref="A27:AG27"/>
    <mergeCell ref="A37:AG37"/>
    <mergeCell ref="A33:AG33"/>
    <mergeCell ref="A28:AG28"/>
    <mergeCell ref="A29:AG29"/>
    <mergeCell ref="A31:AG31"/>
    <mergeCell ref="A32:AG32"/>
    <mergeCell ref="A30:AG30"/>
    <mergeCell ref="A38:AG38"/>
    <mergeCell ref="A34:AG34"/>
    <mergeCell ref="A35:AG35"/>
    <mergeCell ref="A36:AG36"/>
    <mergeCell ref="D4:F4"/>
    <mergeCell ref="G4:I4"/>
    <mergeCell ref="J5:J8"/>
    <mergeCell ref="N5:N8"/>
    <mergeCell ref="F5:F16"/>
    <mergeCell ref="G5:G16"/>
    <mergeCell ref="H5:H16"/>
    <mergeCell ref="I5:I16"/>
    <mergeCell ref="K5:K8"/>
    <mergeCell ref="L5:L8"/>
    <mergeCell ref="P5:P6"/>
    <mergeCell ref="J9:J16"/>
    <mergeCell ref="N9:N16"/>
    <mergeCell ref="P9:P13"/>
    <mergeCell ref="P14:P16"/>
    <mergeCell ref="P7:P8"/>
    <mergeCell ref="M5:M8"/>
    <mergeCell ref="O5:O6"/>
    <mergeCell ref="O7:O8"/>
    <mergeCell ref="K9:K16"/>
    <mergeCell ref="A22:AG22"/>
    <mergeCell ref="A17:A20"/>
    <mergeCell ref="C17:C20"/>
    <mergeCell ref="D17:D20"/>
    <mergeCell ref="J17:Q18"/>
    <mergeCell ref="J19:Q20"/>
    <mergeCell ref="B17:B20"/>
    <mergeCell ref="E17:E20"/>
    <mergeCell ref="F17:F20"/>
    <mergeCell ref="V21:AB21"/>
  </mergeCells>
  <printOptions horizontalCentered="1"/>
  <pageMargins left="0" right="0" top="0" bottom="0" header="0.5118110236220472" footer="0.5118110236220472"/>
  <pageSetup horizontalDpi="600" verticalDpi="600" orientation="portrait" paperSize="9" scale="65" r:id="rId2"/>
  <drawing r:id="rId1"/>
</worksheet>
</file>

<file path=xl/worksheets/sheet51.xml><?xml version="1.0" encoding="utf-8"?>
<worksheet xmlns="http://schemas.openxmlformats.org/spreadsheetml/2006/main" xmlns:r="http://schemas.openxmlformats.org/officeDocument/2006/relationships">
  <dimension ref="A1:S26"/>
  <sheetViews>
    <sheetView zoomScale="90" zoomScaleNormal="90" workbookViewId="0" topLeftCell="A1">
      <selection activeCell="F6" sqref="F6:G6"/>
    </sheetView>
  </sheetViews>
  <sheetFormatPr defaultColWidth="9.00390625" defaultRowHeight="16.5"/>
  <cols>
    <col min="1" max="1" width="4.00390625" style="0" customWidth="1"/>
    <col min="2" max="2" width="4.375" style="0" customWidth="1"/>
    <col min="3" max="3" width="4.00390625" style="0" customWidth="1"/>
    <col min="4" max="4" width="4.125" style="0" customWidth="1"/>
    <col min="5" max="5" width="22.25390625" style="0" customWidth="1"/>
    <col min="6" max="7" width="6.125" style="0" customWidth="1"/>
    <col min="8" max="8" width="8.75390625" style="0" customWidth="1"/>
    <col min="9" max="9" width="6.00390625" style="0" customWidth="1"/>
    <col min="10" max="10" width="1.75390625" style="0" customWidth="1"/>
    <col min="11" max="11" width="6.125" style="0" customWidth="1"/>
    <col min="12" max="12" width="5.25390625" style="0" customWidth="1"/>
    <col min="13" max="13" width="1.875" style="0" customWidth="1"/>
    <col min="14" max="14" width="6.00390625" style="0" customWidth="1"/>
    <col min="16" max="16" width="2.375" style="0" bestFit="1" customWidth="1"/>
    <col min="17" max="17" width="8.625" style="0" customWidth="1"/>
    <col min="18" max="18" width="8.00390625" style="459" customWidth="1"/>
    <col min="19" max="19" width="9.75390625" style="459" customWidth="1"/>
  </cols>
  <sheetData>
    <row r="1" spans="1:19" s="450" customFormat="1" ht="27.75">
      <c r="A1" s="883" t="s">
        <v>881</v>
      </c>
      <c r="B1" s="883"/>
      <c r="C1" s="883"/>
      <c r="D1" s="883"/>
      <c r="E1" s="883"/>
      <c r="F1" s="883"/>
      <c r="G1" s="883"/>
      <c r="H1" s="883"/>
      <c r="I1" s="883"/>
      <c r="J1" s="883"/>
      <c r="K1" s="883"/>
      <c r="L1" s="883"/>
      <c r="M1" s="883"/>
      <c r="N1" s="883"/>
      <c r="O1" s="883"/>
      <c r="P1" s="883"/>
      <c r="Q1" s="883"/>
      <c r="R1" s="883"/>
      <c r="S1" s="883"/>
    </row>
    <row r="2" spans="1:19" s="451" customFormat="1" ht="19.5">
      <c r="A2" s="884" t="s">
        <v>898</v>
      </c>
      <c r="B2" s="884"/>
      <c r="C2" s="884"/>
      <c r="D2" s="884"/>
      <c r="E2" s="884"/>
      <c r="F2" s="884"/>
      <c r="G2" s="884"/>
      <c r="H2" s="884"/>
      <c r="I2" s="884"/>
      <c r="J2" s="884"/>
      <c r="K2" s="884"/>
      <c r="L2" s="884"/>
      <c r="M2" s="884"/>
      <c r="N2" s="884"/>
      <c r="O2" s="884"/>
      <c r="P2" s="884"/>
      <c r="Q2" s="884"/>
      <c r="R2" s="884"/>
      <c r="S2" s="884"/>
    </row>
    <row r="3" spans="1:19" ht="16.5">
      <c r="A3" s="452"/>
      <c r="B3" s="452"/>
      <c r="C3" s="452"/>
      <c r="D3" s="452"/>
      <c r="E3" s="452"/>
      <c r="F3" s="452"/>
      <c r="G3" s="452"/>
      <c r="H3" s="452"/>
      <c r="I3" s="452"/>
      <c r="J3" s="452"/>
      <c r="K3" s="452"/>
      <c r="L3" s="452"/>
      <c r="M3" s="452"/>
      <c r="N3" s="452"/>
      <c r="O3" s="452"/>
      <c r="P3" s="452"/>
      <c r="Q3" s="452"/>
      <c r="R3" s="501"/>
      <c r="S3" s="453" t="s">
        <v>896</v>
      </c>
    </row>
    <row r="4" spans="1:19" ht="40.5" customHeight="1">
      <c r="A4" s="923" t="s">
        <v>901</v>
      </c>
      <c r="B4" s="923" t="s">
        <v>875</v>
      </c>
      <c r="C4" s="923"/>
      <c r="D4" s="923"/>
      <c r="E4" s="923"/>
      <c r="F4" s="925" t="s">
        <v>262</v>
      </c>
      <c r="G4" s="925"/>
      <c r="H4" s="925"/>
      <c r="I4" s="925" t="s">
        <v>263</v>
      </c>
      <c r="J4" s="925"/>
      <c r="K4" s="925"/>
      <c r="L4" s="925"/>
      <c r="M4" s="925"/>
      <c r="N4" s="925"/>
      <c r="O4" s="925"/>
      <c r="P4" s="925"/>
      <c r="Q4" s="925"/>
      <c r="R4" s="882" t="s">
        <v>897</v>
      </c>
      <c r="S4" s="882"/>
    </row>
    <row r="5" spans="1:19" ht="36.75" customHeight="1">
      <c r="A5" s="923"/>
      <c r="B5" s="923"/>
      <c r="C5" s="923"/>
      <c r="D5" s="923"/>
      <c r="E5" s="923"/>
      <c r="F5" s="923" t="s">
        <v>876</v>
      </c>
      <c r="G5" s="925"/>
      <c r="H5" s="430" t="s">
        <v>264</v>
      </c>
      <c r="I5" s="926" t="s">
        <v>876</v>
      </c>
      <c r="J5" s="927"/>
      <c r="K5" s="927"/>
      <c r="L5" s="927"/>
      <c r="M5" s="927"/>
      <c r="N5" s="927"/>
      <c r="O5" s="927" t="s">
        <v>264</v>
      </c>
      <c r="P5" s="927"/>
      <c r="Q5" s="927"/>
      <c r="R5" s="454" t="s">
        <v>265</v>
      </c>
      <c r="S5" s="454" t="s">
        <v>264</v>
      </c>
    </row>
    <row r="6" spans="1:19" ht="50.25" customHeight="1">
      <c r="A6" s="924" t="s">
        <v>905</v>
      </c>
      <c r="B6" s="921" t="s">
        <v>903</v>
      </c>
      <c r="C6" s="922">
        <v>24</v>
      </c>
      <c r="D6" s="910" t="s">
        <v>878</v>
      </c>
      <c r="E6" s="456" t="s">
        <v>908</v>
      </c>
      <c r="F6" s="911">
        <v>16</v>
      </c>
      <c r="G6" s="911"/>
      <c r="H6" s="549">
        <v>647.9</v>
      </c>
      <c r="I6" s="916">
        <v>10.8</v>
      </c>
      <c r="J6" s="918"/>
      <c r="K6" s="918"/>
      <c r="L6" s="550" t="s">
        <v>820</v>
      </c>
      <c r="M6" s="919">
        <v>20</v>
      </c>
      <c r="N6" s="920"/>
      <c r="O6" s="549">
        <v>437.33</v>
      </c>
      <c r="P6" s="550" t="s">
        <v>820</v>
      </c>
      <c r="Q6" s="551">
        <v>809.87</v>
      </c>
      <c r="R6" s="552">
        <v>15.78</v>
      </c>
      <c r="S6" s="552">
        <v>764.84</v>
      </c>
    </row>
    <row r="7" spans="1:19" ht="45" customHeight="1">
      <c r="A7" s="924"/>
      <c r="B7" s="921"/>
      <c r="C7" s="922"/>
      <c r="D7" s="910"/>
      <c r="E7" s="456" t="s">
        <v>882</v>
      </c>
      <c r="F7" s="911">
        <v>1</v>
      </c>
      <c r="G7" s="911"/>
      <c r="H7" s="549">
        <v>40.49</v>
      </c>
      <c r="I7" s="916">
        <v>0.1</v>
      </c>
      <c r="J7" s="918"/>
      <c r="K7" s="918"/>
      <c r="L7" s="550" t="s">
        <v>820</v>
      </c>
      <c r="M7" s="919">
        <v>2</v>
      </c>
      <c r="N7" s="920"/>
      <c r="O7" s="549">
        <v>4.05</v>
      </c>
      <c r="P7" s="550" t="s">
        <v>820</v>
      </c>
      <c r="Q7" s="551">
        <v>80.99</v>
      </c>
      <c r="R7" s="552">
        <v>0.91</v>
      </c>
      <c r="S7" s="552">
        <v>43.92</v>
      </c>
    </row>
    <row r="8" spans="1:19" ht="44.25" customHeight="1">
      <c r="A8" s="924"/>
      <c r="B8" s="921"/>
      <c r="C8" s="922"/>
      <c r="D8" s="910" t="s">
        <v>879</v>
      </c>
      <c r="E8" s="456" t="s">
        <v>883</v>
      </c>
      <c r="F8" s="911">
        <v>1</v>
      </c>
      <c r="G8" s="911"/>
      <c r="H8" s="549">
        <v>40.49</v>
      </c>
      <c r="I8" s="916">
        <v>0.1</v>
      </c>
      <c r="J8" s="918"/>
      <c r="K8" s="918"/>
      <c r="L8" s="550" t="s">
        <v>820</v>
      </c>
      <c r="M8" s="919">
        <v>3</v>
      </c>
      <c r="N8" s="920"/>
      <c r="O8" s="549">
        <v>4.05</v>
      </c>
      <c r="P8" s="550" t="s">
        <v>820</v>
      </c>
      <c r="Q8" s="551">
        <v>121.48</v>
      </c>
      <c r="R8" s="552">
        <v>0.92</v>
      </c>
      <c r="S8" s="552">
        <v>44.52</v>
      </c>
    </row>
    <row r="9" spans="1:19" ht="47.25" customHeight="1">
      <c r="A9" s="924"/>
      <c r="B9" s="921"/>
      <c r="C9" s="922"/>
      <c r="D9" s="910"/>
      <c r="E9" s="456" t="s">
        <v>884</v>
      </c>
      <c r="F9" s="911">
        <v>6</v>
      </c>
      <c r="G9" s="911"/>
      <c r="H9" s="549">
        <v>242.96</v>
      </c>
      <c r="I9" s="916">
        <v>1</v>
      </c>
      <c r="J9" s="918"/>
      <c r="K9" s="918"/>
      <c r="L9" s="550" t="s">
        <v>820</v>
      </c>
      <c r="M9" s="919">
        <v>10</v>
      </c>
      <c r="N9" s="920"/>
      <c r="O9" s="549">
        <v>40.49</v>
      </c>
      <c r="P9" s="550" t="s">
        <v>820</v>
      </c>
      <c r="Q9" s="551">
        <v>404.94</v>
      </c>
      <c r="R9" s="552">
        <v>2.66</v>
      </c>
      <c r="S9" s="552">
        <v>129.2</v>
      </c>
    </row>
    <row r="10" spans="1:19" ht="45" customHeight="1">
      <c r="A10" s="924"/>
      <c r="B10" s="921" t="s">
        <v>904</v>
      </c>
      <c r="C10" s="922">
        <v>30</v>
      </c>
      <c r="D10" s="910" t="s">
        <v>907</v>
      </c>
      <c r="E10" s="456" t="s">
        <v>885</v>
      </c>
      <c r="F10" s="911">
        <v>6</v>
      </c>
      <c r="G10" s="911"/>
      <c r="H10" s="549">
        <v>242.96</v>
      </c>
      <c r="I10" s="916">
        <v>4.8</v>
      </c>
      <c r="J10" s="918"/>
      <c r="K10" s="918"/>
      <c r="L10" s="550" t="s">
        <v>820</v>
      </c>
      <c r="M10" s="919">
        <v>22</v>
      </c>
      <c r="N10" s="920"/>
      <c r="O10" s="549">
        <v>194.37</v>
      </c>
      <c r="P10" s="550" t="s">
        <v>820</v>
      </c>
      <c r="Q10" s="551">
        <v>890.86</v>
      </c>
      <c r="R10" s="552">
        <v>14.49</v>
      </c>
      <c r="S10" s="552">
        <v>702.81</v>
      </c>
    </row>
    <row r="11" spans="1:19" ht="43.5" customHeight="1">
      <c r="A11" s="924"/>
      <c r="B11" s="921"/>
      <c r="C11" s="922"/>
      <c r="D11" s="910"/>
      <c r="E11" s="456" t="s">
        <v>886</v>
      </c>
      <c r="F11" s="911">
        <v>5</v>
      </c>
      <c r="G11" s="911"/>
      <c r="H11" s="549">
        <v>202.47</v>
      </c>
      <c r="I11" s="916">
        <v>4</v>
      </c>
      <c r="J11" s="918"/>
      <c r="K11" s="918"/>
      <c r="L11" s="550" t="s">
        <v>820</v>
      </c>
      <c r="M11" s="919">
        <v>18</v>
      </c>
      <c r="N11" s="920"/>
      <c r="O11" s="549">
        <v>161.97</v>
      </c>
      <c r="P11" s="550" t="s">
        <v>820</v>
      </c>
      <c r="Q11" s="551">
        <v>728.89</v>
      </c>
      <c r="R11" s="552">
        <v>11.59</v>
      </c>
      <c r="S11" s="552">
        <v>561.86</v>
      </c>
    </row>
    <row r="12" spans="1:19" ht="46.5" customHeight="1">
      <c r="A12" s="924"/>
      <c r="B12" s="921"/>
      <c r="C12" s="922"/>
      <c r="D12" s="910"/>
      <c r="E12" s="456" t="s">
        <v>887</v>
      </c>
      <c r="F12" s="911">
        <v>7.7</v>
      </c>
      <c r="G12" s="911"/>
      <c r="H12" s="549">
        <v>311.8</v>
      </c>
      <c r="I12" s="916">
        <v>5.6</v>
      </c>
      <c r="J12" s="918"/>
      <c r="K12" s="918"/>
      <c r="L12" s="550" t="s">
        <v>820</v>
      </c>
      <c r="M12" s="919">
        <v>10</v>
      </c>
      <c r="N12" s="920"/>
      <c r="O12" s="549">
        <v>226.76</v>
      </c>
      <c r="P12" s="550" t="s">
        <v>820</v>
      </c>
      <c r="Q12" s="551">
        <v>404.94</v>
      </c>
      <c r="R12" s="552">
        <v>5.91</v>
      </c>
      <c r="S12" s="552">
        <v>286.69</v>
      </c>
    </row>
    <row r="13" spans="1:19" ht="54" customHeight="1">
      <c r="A13" s="924"/>
      <c r="B13" s="921"/>
      <c r="C13" s="922"/>
      <c r="D13" s="910"/>
      <c r="E13" s="456" t="s">
        <v>909</v>
      </c>
      <c r="F13" s="911">
        <v>0.1</v>
      </c>
      <c r="G13" s="911"/>
      <c r="H13" s="549">
        <v>4.05</v>
      </c>
      <c r="I13" s="916">
        <v>0</v>
      </c>
      <c r="J13" s="918"/>
      <c r="K13" s="918"/>
      <c r="L13" s="550" t="s">
        <v>820</v>
      </c>
      <c r="M13" s="919">
        <v>0.12</v>
      </c>
      <c r="N13" s="920"/>
      <c r="O13" s="549">
        <v>0</v>
      </c>
      <c r="P13" s="550" t="s">
        <v>820</v>
      </c>
      <c r="Q13" s="551">
        <v>4.86</v>
      </c>
      <c r="R13" s="552">
        <v>0</v>
      </c>
      <c r="S13" s="552">
        <v>0</v>
      </c>
    </row>
    <row r="14" spans="1:19" ht="51.75" customHeight="1">
      <c r="A14" s="924"/>
      <c r="B14" s="921"/>
      <c r="C14" s="922"/>
      <c r="D14" s="910"/>
      <c r="E14" s="456" t="s">
        <v>888</v>
      </c>
      <c r="F14" s="911">
        <v>0.1</v>
      </c>
      <c r="G14" s="911"/>
      <c r="H14" s="549">
        <v>4.05</v>
      </c>
      <c r="I14" s="916">
        <v>0</v>
      </c>
      <c r="J14" s="918"/>
      <c r="K14" s="918"/>
      <c r="L14" s="550" t="s">
        <v>820</v>
      </c>
      <c r="M14" s="919">
        <v>5</v>
      </c>
      <c r="N14" s="920"/>
      <c r="O14" s="549">
        <v>0</v>
      </c>
      <c r="P14" s="550" t="s">
        <v>820</v>
      </c>
      <c r="Q14" s="551">
        <v>202.47</v>
      </c>
      <c r="R14" s="552">
        <v>0</v>
      </c>
      <c r="S14" s="552">
        <v>0</v>
      </c>
    </row>
    <row r="15" spans="1:19" ht="45" customHeight="1">
      <c r="A15" s="924"/>
      <c r="B15" s="921"/>
      <c r="C15" s="922"/>
      <c r="D15" s="910" t="s">
        <v>906</v>
      </c>
      <c r="E15" s="456" t="s">
        <v>889</v>
      </c>
      <c r="F15" s="911">
        <v>5</v>
      </c>
      <c r="G15" s="911"/>
      <c r="H15" s="549">
        <v>202.47</v>
      </c>
      <c r="I15" s="916">
        <v>2</v>
      </c>
      <c r="J15" s="918"/>
      <c r="K15" s="918"/>
      <c r="L15" s="550" t="s">
        <v>820</v>
      </c>
      <c r="M15" s="919">
        <v>20</v>
      </c>
      <c r="N15" s="920"/>
      <c r="O15" s="549">
        <v>80.99</v>
      </c>
      <c r="P15" s="550" t="s">
        <v>820</v>
      </c>
      <c r="Q15" s="551">
        <v>809.87</v>
      </c>
      <c r="R15" s="552">
        <v>2.09</v>
      </c>
      <c r="S15" s="552">
        <v>101.22</v>
      </c>
    </row>
    <row r="16" spans="1:19" ht="43.5" customHeight="1">
      <c r="A16" s="924"/>
      <c r="B16" s="921"/>
      <c r="C16" s="922"/>
      <c r="D16" s="910"/>
      <c r="E16" s="456" t="s">
        <v>890</v>
      </c>
      <c r="F16" s="911">
        <v>0.1</v>
      </c>
      <c r="G16" s="911"/>
      <c r="H16" s="549">
        <v>4.05</v>
      </c>
      <c r="I16" s="916">
        <v>0</v>
      </c>
      <c r="J16" s="918"/>
      <c r="K16" s="918"/>
      <c r="L16" s="550" t="s">
        <v>820</v>
      </c>
      <c r="M16" s="919">
        <v>0.5</v>
      </c>
      <c r="N16" s="920"/>
      <c r="O16" s="549">
        <v>0</v>
      </c>
      <c r="P16" s="550" t="s">
        <v>820</v>
      </c>
      <c r="Q16" s="551">
        <v>20.25</v>
      </c>
      <c r="R16" s="552">
        <v>0</v>
      </c>
      <c r="S16" s="552">
        <v>0</v>
      </c>
    </row>
    <row r="17" spans="1:19" ht="48.75" customHeight="1">
      <c r="A17" s="924"/>
      <c r="B17" s="921"/>
      <c r="C17" s="922"/>
      <c r="D17" s="910"/>
      <c r="E17" s="456" t="s">
        <v>891</v>
      </c>
      <c r="F17" s="916">
        <v>6</v>
      </c>
      <c r="G17" s="917"/>
      <c r="H17" s="549">
        <v>242.96</v>
      </c>
      <c r="I17" s="916">
        <v>4</v>
      </c>
      <c r="J17" s="918"/>
      <c r="K17" s="918"/>
      <c r="L17" s="550" t="s">
        <v>820</v>
      </c>
      <c r="M17" s="919">
        <v>20</v>
      </c>
      <c r="N17" s="920"/>
      <c r="O17" s="549">
        <v>161.97</v>
      </c>
      <c r="P17" s="550" t="s">
        <v>820</v>
      </c>
      <c r="Q17" s="551">
        <v>809.87</v>
      </c>
      <c r="R17" s="552">
        <v>4.18</v>
      </c>
      <c r="S17" s="552">
        <v>202.9</v>
      </c>
    </row>
    <row r="18" spans="1:19" ht="45.75" customHeight="1">
      <c r="A18" s="910" t="s">
        <v>902</v>
      </c>
      <c r="B18" s="904" t="s">
        <v>892</v>
      </c>
      <c r="C18" s="905"/>
      <c r="D18" s="906"/>
      <c r="E18" s="456" t="s">
        <v>877</v>
      </c>
      <c r="F18" s="915">
        <v>20</v>
      </c>
      <c r="G18" s="548">
        <v>17</v>
      </c>
      <c r="H18" s="916">
        <v>809.88</v>
      </c>
      <c r="I18" s="900">
        <v>10</v>
      </c>
      <c r="J18" s="896" t="s">
        <v>820</v>
      </c>
      <c r="K18" s="898">
        <v>27</v>
      </c>
      <c r="L18" s="553">
        <v>8</v>
      </c>
      <c r="M18" s="550" t="s">
        <v>820</v>
      </c>
      <c r="N18" s="551">
        <v>20.4</v>
      </c>
      <c r="O18" s="900">
        <v>404.94</v>
      </c>
      <c r="P18" s="894" t="s">
        <v>820</v>
      </c>
      <c r="Q18" s="892">
        <v>1093.33</v>
      </c>
      <c r="R18" s="552">
        <v>11.65</v>
      </c>
      <c r="S18" s="552">
        <v>564.78</v>
      </c>
    </row>
    <row r="19" spans="1:19" ht="37.5" customHeight="1">
      <c r="A19" s="910"/>
      <c r="B19" s="907"/>
      <c r="C19" s="908"/>
      <c r="D19" s="909"/>
      <c r="E19" s="456" t="s">
        <v>880</v>
      </c>
      <c r="F19" s="915"/>
      <c r="G19" s="548">
        <v>3</v>
      </c>
      <c r="H19" s="916"/>
      <c r="I19" s="901"/>
      <c r="J19" s="897"/>
      <c r="K19" s="899"/>
      <c r="L19" s="553">
        <v>2</v>
      </c>
      <c r="M19" s="550" t="s">
        <v>820</v>
      </c>
      <c r="N19" s="551">
        <v>6.6</v>
      </c>
      <c r="O19" s="901"/>
      <c r="P19" s="895"/>
      <c r="Q19" s="893"/>
      <c r="R19" s="552">
        <v>7.08</v>
      </c>
      <c r="S19" s="552">
        <v>343.1</v>
      </c>
    </row>
    <row r="20" spans="1:19" ht="39" customHeight="1">
      <c r="A20" s="910"/>
      <c r="B20" s="904" t="s">
        <v>893</v>
      </c>
      <c r="C20" s="905"/>
      <c r="D20" s="905"/>
      <c r="E20" s="456" t="s">
        <v>877</v>
      </c>
      <c r="F20" s="915">
        <v>26</v>
      </c>
      <c r="G20" s="548">
        <v>18</v>
      </c>
      <c r="H20" s="916">
        <v>1052.84</v>
      </c>
      <c r="I20" s="900">
        <v>11</v>
      </c>
      <c r="J20" s="896" t="s">
        <v>820</v>
      </c>
      <c r="K20" s="898">
        <v>34</v>
      </c>
      <c r="L20" s="553">
        <v>9</v>
      </c>
      <c r="M20" s="550" t="s">
        <v>820</v>
      </c>
      <c r="N20" s="551">
        <v>22</v>
      </c>
      <c r="O20" s="900">
        <v>445.43</v>
      </c>
      <c r="P20" s="894" t="s">
        <v>820</v>
      </c>
      <c r="Q20" s="892">
        <v>1376.79</v>
      </c>
      <c r="R20" s="552">
        <v>19.22</v>
      </c>
      <c r="S20" s="552">
        <v>931.69</v>
      </c>
    </row>
    <row r="21" spans="1:19" ht="36.75" customHeight="1">
      <c r="A21" s="910"/>
      <c r="B21" s="907"/>
      <c r="C21" s="908"/>
      <c r="D21" s="908"/>
      <c r="E21" s="456" t="s">
        <v>880</v>
      </c>
      <c r="F21" s="915"/>
      <c r="G21" s="548">
        <v>8</v>
      </c>
      <c r="H21" s="916"/>
      <c r="I21" s="901"/>
      <c r="J21" s="897"/>
      <c r="K21" s="899"/>
      <c r="L21" s="553">
        <v>2</v>
      </c>
      <c r="M21" s="550" t="s">
        <v>820</v>
      </c>
      <c r="N21" s="551">
        <v>12</v>
      </c>
      <c r="O21" s="901"/>
      <c r="P21" s="895"/>
      <c r="Q21" s="893"/>
      <c r="R21" s="552">
        <v>3.5</v>
      </c>
      <c r="S21" s="552">
        <v>169.89</v>
      </c>
    </row>
    <row r="22" spans="1:19" ht="48" customHeight="1">
      <c r="A22" s="455"/>
      <c r="B22" s="885" t="s">
        <v>894</v>
      </c>
      <c r="C22" s="886"/>
      <c r="D22" s="886"/>
      <c r="E22" s="887"/>
      <c r="F22" s="888" t="s">
        <v>895</v>
      </c>
      <c r="G22" s="889"/>
      <c r="H22" s="890"/>
      <c r="I22" s="891" t="s">
        <v>821</v>
      </c>
      <c r="J22" s="891"/>
      <c r="K22" s="891"/>
      <c r="L22" s="891"/>
      <c r="M22" s="891"/>
      <c r="N22" s="891"/>
      <c r="O22" s="891" t="s">
        <v>821</v>
      </c>
      <c r="P22" s="891"/>
      <c r="Q22" s="891"/>
      <c r="R22" s="552">
        <v>0.02</v>
      </c>
      <c r="S22" s="552">
        <v>0.93</v>
      </c>
    </row>
    <row r="23" spans="1:19" ht="47.25" customHeight="1">
      <c r="A23" s="912" t="s">
        <v>651</v>
      </c>
      <c r="B23" s="913"/>
      <c r="C23" s="913"/>
      <c r="D23" s="913"/>
      <c r="E23" s="914"/>
      <c r="F23" s="911">
        <v>100</v>
      </c>
      <c r="G23" s="911"/>
      <c r="H23" s="548">
        <v>4049.37</v>
      </c>
      <c r="I23" s="891" t="s">
        <v>821</v>
      </c>
      <c r="J23" s="891"/>
      <c r="K23" s="891"/>
      <c r="L23" s="891"/>
      <c r="M23" s="891"/>
      <c r="N23" s="891"/>
      <c r="O23" s="891" t="s">
        <v>821</v>
      </c>
      <c r="P23" s="891"/>
      <c r="Q23" s="891"/>
      <c r="R23" s="552">
        <f>SUM(R6:R22)</f>
        <v>99.99999999999999</v>
      </c>
      <c r="S23" s="554">
        <f>SUM(S6:S22)</f>
        <v>4848.35</v>
      </c>
    </row>
    <row r="24" spans="1:19" s="457" customFormat="1" ht="29.25" customHeight="1">
      <c r="A24" s="902"/>
      <c r="B24" s="903"/>
      <c r="C24" s="903"/>
      <c r="D24" s="903"/>
      <c r="E24" s="903"/>
      <c r="F24" s="903"/>
      <c r="G24" s="903"/>
      <c r="H24" s="903"/>
      <c r="I24" s="903"/>
      <c r="J24" s="903"/>
      <c r="K24" s="903"/>
      <c r="L24" s="903"/>
      <c r="M24" s="903"/>
      <c r="N24" s="903"/>
      <c r="O24" s="903"/>
      <c r="P24" s="903"/>
      <c r="Q24" s="903"/>
      <c r="R24" s="903"/>
      <c r="S24" s="903"/>
    </row>
    <row r="25" spans="1:19" s="457" customFormat="1" ht="14.25">
      <c r="A25" s="410"/>
      <c r="R25" s="458"/>
      <c r="S25" s="458"/>
    </row>
    <row r="26" spans="1:19" s="457" customFormat="1" ht="14.25">
      <c r="A26" s="410"/>
      <c r="R26" s="458"/>
      <c r="S26" s="458"/>
    </row>
  </sheetData>
  <mergeCells count="83">
    <mergeCell ref="F8:G8"/>
    <mergeCell ref="I8:K8"/>
    <mergeCell ref="M8:N8"/>
    <mergeCell ref="F9:G9"/>
    <mergeCell ref="I9:K9"/>
    <mergeCell ref="M9:N9"/>
    <mergeCell ref="F6:G6"/>
    <mergeCell ref="I6:K6"/>
    <mergeCell ref="M6:N6"/>
    <mergeCell ref="F7:G7"/>
    <mergeCell ref="I7:K7"/>
    <mergeCell ref="M7:N7"/>
    <mergeCell ref="F4:H4"/>
    <mergeCell ref="I4:Q4"/>
    <mergeCell ref="I18:I19"/>
    <mergeCell ref="H20:H21"/>
    <mergeCell ref="I20:I21"/>
    <mergeCell ref="H18:H19"/>
    <mergeCell ref="F18:F19"/>
    <mergeCell ref="F5:G5"/>
    <mergeCell ref="I5:N5"/>
    <mergeCell ref="O5:Q5"/>
    <mergeCell ref="B10:B17"/>
    <mergeCell ref="C10:C17"/>
    <mergeCell ref="D10:D14"/>
    <mergeCell ref="A4:A5"/>
    <mergeCell ref="B4:E5"/>
    <mergeCell ref="B6:B9"/>
    <mergeCell ref="C6:C9"/>
    <mergeCell ref="D6:D7"/>
    <mergeCell ref="D8:D9"/>
    <mergeCell ref="A6:A17"/>
    <mergeCell ref="F10:G10"/>
    <mergeCell ref="I10:K10"/>
    <mergeCell ref="M10:N10"/>
    <mergeCell ref="F11:G11"/>
    <mergeCell ref="I11:K11"/>
    <mergeCell ref="M11:N11"/>
    <mergeCell ref="F12:G12"/>
    <mergeCell ref="I12:K12"/>
    <mergeCell ref="M12:N12"/>
    <mergeCell ref="F13:G13"/>
    <mergeCell ref="I13:K13"/>
    <mergeCell ref="M13:N13"/>
    <mergeCell ref="F14:G14"/>
    <mergeCell ref="I14:K14"/>
    <mergeCell ref="M14:N14"/>
    <mergeCell ref="D15:D17"/>
    <mergeCell ref="F15:G15"/>
    <mergeCell ref="I15:K15"/>
    <mergeCell ref="M15:N15"/>
    <mergeCell ref="F16:G16"/>
    <mergeCell ref="I16:K16"/>
    <mergeCell ref="M16:N16"/>
    <mergeCell ref="F17:G17"/>
    <mergeCell ref="I17:K17"/>
    <mergeCell ref="M17:N17"/>
    <mergeCell ref="J18:J19"/>
    <mergeCell ref="K18:K19"/>
    <mergeCell ref="O18:O19"/>
    <mergeCell ref="A24:S24"/>
    <mergeCell ref="B18:D19"/>
    <mergeCell ref="A18:A21"/>
    <mergeCell ref="F23:G23"/>
    <mergeCell ref="I23:N23"/>
    <mergeCell ref="O23:Q23"/>
    <mergeCell ref="B20:D21"/>
    <mergeCell ref="A23:E23"/>
    <mergeCell ref="F20:F21"/>
    <mergeCell ref="J20:J21"/>
    <mergeCell ref="K20:K21"/>
    <mergeCell ref="O20:O21"/>
    <mergeCell ref="P20:P21"/>
    <mergeCell ref="R4:S4"/>
    <mergeCell ref="A1:S1"/>
    <mergeCell ref="A2:S2"/>
    <mergeCell ref="B22:E22"/>
    <mergeCell ref="F22:H22"/>
    <mergeCell ref="I22:N22"/>
    <mergeCell ref="O22:Q22"/>
    <mergeCell ref="Q20:Q21"/>
    <mergeCell ref="P18:P19"/>
    <mergeCell ref="Q18:Q19"/>
  </mergeCells>
  <printOptions horizontalCentered="1"/>
  <pageMargins left="0.31496062992125984" right="0.3937007874015748" top="0.5905511811023623" bottom="0.7874015748031497" header="0" footer="0"/>
  <pageSetup horizontalDpi="600" verticalDpi="600" orientation="portrait" paperSize="9" scale="77" r:id="rId1"/>
</worksheet>
</file>

<file path=xl/worksheets/sheet52.xml><?xml version="1.0" encoding="utf-8"?>
<worksheet xmlns="http://schemas.openxmlformats.org/spreadsheetml/2006/main" xmlns:r="http://schemas.openxmlformats.org/officeDocument/2006/relationships">
  <dimension ref="A1:X21"/>
  <sheetViews>
    <sheetView zoomScale="75" zoomScaleNormal="75" workbookViewId="0" topLeftCell="A1">
      <selection activeCell="A16" sqref="A16"/>
    </sheetView>
  </sheetViews>
  <sheetFormatPr defaultColWidth="9.00390625" defaultRowHeight="30" customHeight="1"/>
  <cols>
    <col min="1" max="1" width="18.625" style="248" customWidth="1"/>
    <col min="2" max="3" width="16.25390625" style="248" customWidth="1"/>
    <col min="4" max="4" width="15.75390625" style="248" customWidth="1"/>
    <col min="5" max="5" width="14.125" style="248" customWidth="1"/>
    <col min="6" max="6" width="14.625" style="248" customWidth="1"/>
    <col min="7" max="8" width="15.25390625" style="248" customWidth="1"/>
    <col min="9" max="10" width="15.625" style="248" customWidth="1"/>
    <col min="11" max="12" width="15.00390625" style="248" customWidth="1"/>
    <col min="13" max="16384" width="29.875" style="237" customWidth="1"/>
  </cols>
  <sheetData>
    <row r="1" spans="1:12" s="78" customFormat="1" ht="33" customHeight="1">
      <c r="A1" s="677" t="s">
        <v>800</v>
      </c>
      <c r="B1" s="677"/>
      <c r="C1" s="677"/>
      <c r="D1" s="677"/>
      <c r="E1" s="677"/>
      <c r="F1" s="677"/>
      <c r="G1" s="343" t="s">
        <v>298</v>
      </c>
      <c r="H1" s="343"/>
      <c r="I1" s="343"/>
      <c r="J1" s="343"/>
      <c r="K1" s="343"/>
      <c r="L1" s="343"/>
    </row>
    <row r="2" spans="2:12" ht="45" customHeight="1">
      <c r="B2" s="342"/>
      <c r="C2" s="342"/>
      <c r="D2" s="342"/>
      <c r="E2" s="342"/>
      <c r="F2" s="341" t="s">
        <v>100</v>
      </c>
      <c r="G2" s="342" t="s">
        <v>103</v>
      </c>
      <c r="H2" s="342"/>
      <c r="I2" s="342"/>
      <c r="J2" s="298"/>
      <c r="K2" s="941" t="s">
        <v>299</v>
      </c>
      <c r="L2" s="941"/>
    </row>
    <row r="3" spans="1:12" s="238" customFormat="1" ht="24.75" customHeight="1">
      <c r="A3" s="932" t="s">
        <v>314</v>
      </c>
      <c r="B3" s="938" t="s">
        <v>300</v>
      </c>
      <c r="C3" s="938" t="s">
        <v>301</v>
      </c>
      <c r="D3" s="938" t="s">
        <v>302</v>
      </c>
      <c r="E3" s="938" t="s">
        <v>303</v>
      </c>
      <c r="F3" s="935" t="s">
        <v>304</v>
      </c>
      <c r="G3" s="929" t="s">
        <v>762</v>
      </c>
      <c r="H3" s="935" t="s">
        <v>763</v>
      </c>
      <c r="I3" s="938" t="s">
        <v>764</v>
      </c>
      <c r="J3" s="935" t="s">
        <v>244</v>
      </c>
      <c r="K3" s="938" t="s">
        <v>189</v>
      </c>
      <c r="L3" s="935" t="s">
        <v>190</v>
      </c>
    </row>
    <row r="4" spans="1:12" s="238" customFormat="1" ht="24.75" customHeight="1">
      <c r="A4" s="933"/>
      <c r="B4" s="939"/>
      <c r="C4" s="939"/>
      <c r="D4" s="939"/>
      <c r="E4" s="939"/>
      <c r="F4" s="936"/>
      <c r="G4" s="930"/>
      <c r="H4" s="936"/>
      <c r="I4" s="939"/>
      <c r="J4" s="936"/>
      <c r="K4" s="939"/>
      <c r="L4" s="936"/>
    </row>
    <row r="5" spans="1:12" s="238" customFormat="1" ht="24.75" customHeight="1">
      <c r="A5" s="934"/>
      <c r="B5" s="940"/>
      <c r="C5" s="940"/>
      <c r="D5" s="940"/>
      <c r="E5" s="940"/>
      <c r="F5" s="937"/>
      <c r="G5" s="931"/>
      <c r="H5" s="937"/>
      <c r="I5" s="940"/>
      <c r="J5" s="937"/>
      <c r="K5" s="940"/>
      <c r="L5" s="937"/>
    </row>
    <row r="6" spans="1:24" ht="60.75" customHeight="1">
      <c r="A6" s="10" t="s">
        <v>322</v>
      </c>
      <c r="B6" s="364">
        <v>1706801343</v>
      </c>
      <c r="C6" s="240">
        <v>6713407</v>
      </c>
      <c r="D6" s="239">
        <f aca="true" t="shared" si="0" ref="D6:D12">C6/B6*12*100</f>
        <v>4.719991833285077</v>
      </c>
      <c r="E6" s="365">
        <v>6676997</v>
      </c>
      <c r="F6" s="367">
        <v>4.016</v>
      </c>
      <c r="G6" s="365">
        <f aca="true" t="shared" si="1" ref="G6:H14">C6-E6</f>
        <v>36410</v>
      </c>
      <c r="H6" s="239">
        <f t="shared" si="1"/>
        <v>0.7039918332850768</v>
      </c>
      <c r="I6" s="241">
        <v>5471167</v>
      </c>
      <c r="J6" s="366">
        <v>3.847</v>
      </c>
      <c r="K6" s="366"/>
      <c r="L6" s="241"/>
      <c r="M6" s="242"/>
      <c r="N6" s="242"/>
      <c r="O6" s="242"/>
      <c r="P6" s="242"/>
      <c r="Q6" s="242"/>
      <c r="R6" s="242"/>
      <c r="S6" s="242"/>
      <c r="T6" s="243"/>
      <c r="U6" s="243"/>
      <c r="V6" s="243"/>
      <c r="W6" s="243"/>
      <c r="X6" s="243"/>
    </row>
    <row r="7" spans="1:24" ht="60.75" customHeight="1">
      <c r="A7" s="10" t="s">
        <v>323</v>
      </c>
      <c r="B7" s="364">
        <v>2101651566</v>
      </c>
      <c r="C7" s="240">
        <v>4543430</v>
      </c>
      <c r="D7" s="239">
        <f t="shared" si="0"/>
        <v>2.594205475447494</v>
      </c>
      <c r="E7" s="365">
        <v>4473896</v>
      </c>
      <c r="F7" s="367">
        <v>2.246</v>
      </c>
      <c r="G7" s="365">
        <f t="shared" si="1"/>
        <v>69534</v>
      </c>
      <c r="H7" s="239">
        <f t="shared" si="1"/>
        <v>0.3482054754474939</v>
      </c>
      <c r="I7" s="241">
        <v>-4425518</v>
      </c>
      <c r="J7" s="366">
        <v>-2.527</v>
      </c>
      <c r="K7" s="366"/>
      <c r="L7" s="241"/>
      <c r="M7" s="242"/>
      <c r="N7" s="242"/>
      <c r="O7" s="242"/>
      <c r="P7" s="242"/>
      <c r="Q7" s="242"/>
      <c r="R7" s="242"/>
      <c r="S7" s="242"/>
      <c r="T7" s="243"/>
      <c r="U7" s="243"/>
      <c r="V7" s="243"/>
      <c r="W7" s="243"/>
      <c r="X7" s="243"/>
    </row>
    <row r="8" spans="1:24" ht="60.75" customHeight="1">
      <c r="A8" s="10" t="s">
        <v>324</v>
      </c>
      <c r="B8" s="364">
        <v>2435514817</v>
      </c>
      <c r="C8" s="240">
        <v>3950210</v>
      </c>
      <c r="D8" s="239">
        <f t="shared" si="0"/>
        <v>1.9463039054054745</v>
      </c>
      <c r="E8" s="365">
        <v>3613930</v>
      </c>
      <c r="F8" s="367">
        <v>1.567</v>
      </c>
      <c r="G8" s="365">
        <f t="shared" si="1"/>
        <v>336280</v>
      </c>
      <c r="H8" s="239">
        <f t="shared" si="1"/>
        <v>0.37930390540547454</v>
      </c>
      <c r="I8" s="241">
        <v>16497871</v>
      </c>
      <c r="J8" s="366">
        <v>8.129</v>
      </c>
      <c r="K8" s="366"/>
      <c r="L8" s="241"/>
      <c r="M8" s="242"/>
      <c r="N8" s="242"/>
      <c r="O8" s="242"/>
      <c r="P8" s="242"/>
      <c r="Q8" s="242"/>
      <c r="R8" s="242"/>
      <c r="S8" s="242"/>
      <c r="T8" s="243"/>
      <c r="U8" s="243"/>
      <c r="V8" s="243"/>
      <c r="W8" s="243"/>
      <c r="X8" s="243"/>
    </row>
    <row r="9" spans="1:24" ht="60.75" customHeight="1">
      <c r="A9" s="10" t="s">
        <v>325</v>
      </c>
      <c r="B9" s="364">
        <v>2891033137</v>
      </c>
      <c r="C9" s="240">
        <v>6331973</v>
      </c>
      <c r="D9" s="239">
        <f t="shared" si="0"/>
        <v>2.6282533751532022</v>
      </c>
      <c r="E9" s="368">
        <v>3872001</v>
      </c>
      <c r="F9" s="367">
        <v>1.496</v>
      </c>
      <c r="G9" s="365">
        <f t="shared" si="1"/>
        <v>2459972</v>
      </c>
      <c r="H9" s="239">
        <f t="shared" si="1"/>
        <v>1.1322533751532022</v>
      </c>
      <c r="I9" s="241">
        <v>5313579</v>
      </c>
      <c r="J9" s="366">
        <v>2.2055419283836453</v>
      </c>
      <c r="K9" s="366"/>
      <c r="L9" s="241"/>
      <c r="M9" s="242"/>
      <c r="N9" s="242"/>
      <c r="O9" s="242"/>
      <c r="P9" s="242"/>
      <c r="Q9" s="242"/>
      <c r="R9" s="242"/>
      <c r="S9" s="242"/>
      <c r="T9" s="243"/>
      <c r="U9" s="243"/>
      <c r="V9" s="243"/>
      <c r="W9" s="243"/>
      <c r="X9" s="243"/>
    </row>
    <row r="10" spans="1:24" ht="60.75" customHeight="1">
      <c r="A10" s="10" t="s">
        <v>305</v>
      </c>
      <c r="B10" s="364">
        <v>3250034323</v>
      </c>
      <c r="C10" s="240">
        <v>9914408</v>
      </c>
      <c r="D10" s="239">
        <f t="shared" si="0"/>
        <v>3.6606658322974273</v>
      </c>
      <c r="E10" s="368">
        <v>5230215</v>
      </c>
      <c r="F10" s="367">
        <v>1.812</v>
      </c>
      <c r="G10" s="365">
        <f t="shared" si="1"/>
        <v>4684193</v>
      </c>
      <c r="H10" s="239">
        <f t="shared" si="1"/>
        <v>1.8486658322974272</v>
      </c>
      <c r="I10" s="241">
        <v>10273219</v>
      </c>
      <c r="J10" s="366">
        <v>3.793148494696682</v>
      </c>
      <c r="K10" s="241">
        <v>12829853</v>
      </c>
      <c r="L10" s="366">
        <v>4.737</v>
      </c>
      <c r="M10" s="242"/>
      <c r="N10" s="242"/>
      <c r="O10" s="242"/>
      <c r="P10" s="242"/>
      <c r="Q10" s="242"/>
      <c r="R10" s="242"/>
      <c r="S10" s="242"/>
      <c r="T10" s="243"/>
      <c r="U10" s="243"/>
      <c r="V10" s="243"/>
      <c r="W10" s="243"/>
      <c r="X10" s="243"/>
    </row>
    <row r="11" spans="1:24" ht="60.75" customHeight="1">
      <c r="A11" s="10" t="s">
        <v>326</v>
      </c>
      <c r="B11" s="364">
        <v>3804746003</v>
      </c>
      <c r="C11" s="240">
        <v>14095909</v>
      </c>
      <c r="D11" s="239">
        <f t="shared" si="0"/>
        <v>4.445787126568407</v>
      </c>
      <c r="E11" s="369">
        <v>6992574</v>
      </c>
      <c r="F11" s="367">
        <v>2.175</v>
      </c>
      <c r="G11" s="365">
        <f t="shared" si="1"/>
        <v>7103335</v>
      </c>
      <c r="H11" s="239">
        <f t="shared" si="1"/>
        <v>2.2707871265684068</v>
      </c>
      <c r="I11" s="241">
        <v>28752660</v>
      </c>
      <c r="J11" s="366">
        <v>9.068461330347574</v>
      </c>
      <c r="K11" s="241">
        <v>34662659</v>
      </c>
      <c r="L11" s="366">
        <v>10.932</v>
      </c>
      <c r="M11" s="242"/>
      <c r="N11" s="242"/>
      <c r="O11" s="242"/>
      <c r="P11" s="242"/>
      <c r="Q11" s="242"/>
      <c r="R11" s="242"/>
      <c r="S11" s="242"/>
      <c r="T11" s="243"/>
      <c r="U11" s="243"/>
      <c r="V11" s="243"/>
      <c r="W11" s="243"/>
      <c r="X11" s="243"/>
    </row>
    <row r="12" spans="1:24" ht="60.75" customHeight="1">
      <c r="A12" s="10" t="s">
        <v>306</v>
      </c>
      <c r="B12" s="364">
        <v>4505483853</v>
      </c>
      <c r="C12" s="240">
        <v>21088007</v>
      </c>
      <c r="D12" s="239">
        <f t="shared" si="0"/>
        <v>5.61662392445378</v>
      </c>
      <c r="E12" s="369">
        <v>8816038</v>
      </c>
      <c r="F12" s="367">
        <v>2.473</v>
      </c>
      <c r="G12" s="365">
        <f t="shared" si="1"/>
        <v>12271969</v>
      </c>
      <c r="H12" s="239">
        <f t="shared" si="1"/>
        <v>3.14362392445378</v>
      </c>
      <c r="I12" s="241">
        <v>21403471</v>
      </c>
      <c r="J12" s="366">
        <v>5.700645266522943</v>
      </c>
      <c r="K12" s="241">
        <v>18427874</v>
      </c>
      <c r="L12" s="366">
        <v>4.908</v>
      </c>
      <c r="M12" s="242"/>
      <c r="N12" s="242"/>
      <c r="O12" s="242"/>
      <c r="P12" s="242"/>
      <c r="Q12" s="242"/>
      <c r="R12" s="242"/>
      <c r="S12" s="242"/>
      <c r="T12" s="243"/>
      <c r="U12" s="243"/>
      <c r="V12" s="243"/>
      <c r="W12" s="243"/>
      <c r="X12" s="243"/>
    </row>
    <row r="13" spans="1:24" ht="60.75" customHeight="1">
      <c r="A13" s="10" t="s">
        <v>765</v>
      </c>
      <c r="B13" s="365">
        <v>4625706245</v>
      </c>
      <c r="C13" s="241">
        <v>-9497358</v>
      </c>
      <c r="D13" s="366">
        <f>C13/B13*12*100</f>
        <v>-2.463803146237186</v>
      </c>
      <c r="E13" s="369">
        <v>10549069</v>
      </c>
      <c r="F13" s="367">
        <v>2.693</v>
      </c>
      <c r="G13" s="241">
        <v>-20046427</v>
      </c>
      <c r="H13" s="366">
        <f>D13-F13</f>
        <v>-5.156803146237186</v>
      </c>
      <c r="I13" s="241">
        <v>-68817973</v>
      </c>
      <c r="J13" s="366">
        <v>-17.85274793211604</v>
      </c>
      <c r="K13" s="241">
        <v>-86087286</v>
      </c>
      <c r="L13" s="366">
        <v>-22.333</v>
      </c>
      <c r="M13" s="242"/>
      <c r="N13" s="242"/>
      <c r="O13" s="242"/>
      <c r="P13" s="242"/>
      <c r="Q13" s="242"/>
      <c r="R13" s="242"/>
      <c r="S13" s="242"/>
      <c r="T13" s="243"/>
      <c r="U13" s="243"/>
      <c r="V13" s="243"/>
      <c r="W13" s="243"/>
      <c r="X13" s="243"/>
    </row>
    <row r="14" spans="1:24" ht="60.75" customHeight="1">
      <c r="A14" s="10" t="s">
        <v>815</v>
      </c>
      <c r="B14" s="365">
        <v>4695890763</v>
      </c>
      <c r="C14" s="240">
        <v>6359380</v>
      </c>
      <c r="D14" s="239">
        <f>C14/B14*12*100</f>
        <v>1.6250923169100133</v>
      </c>
      <c r="E14" s="369">
        <v>4002937</v>
      </c>
      <c r="F14" s="367">
        <v>0.937</v>
      </c>
      <c r="G14" s="370">
        <v>2356443</v>
      </c>
      <c r="H14" s="239">
        <f t="shared" si="1"/>
        <v>0.6880923169100133</v>
      </c>
      <c r="I14" s="241">
        <v>65192912</v>
      </c>
      <c r="J14" s="239">
        <v>16.66</v>
      </c>
      <c r="K14" s="240">
        <v>76263379</v>
      </c>
      <c r="L14" s="239">
        <v>19.489</v>
      </c>
      <c r="M14" s="240"/>
      <c r="N14" s="239"/>
      <c r="O14" s="242"/>
      <c r="P14" s="242"/>
      <c r="Q14" s="242"/>
      <c r="R14" s="242"/>
      <c r="S14" s="242"/>
      <c r="T14" s="243"/>
      <c r="U14" s="243"/>
      <c r="V14" s="243"/>
      <c r="W14" s="243"/>
      <c r="X14" s="243"/>
    </row>
    <row r="15" spans="1:24" ht="60.75" customHeight="1">
      <c r="A15" s="16" t="s">
        <v>864</v>
      </c>
      <c r="B15" s="365">
        <v>5311228164</v>
      </c>
      <c r="C15" s="240">
        <v>13488675</v>
      </c>
      <c r="D15" s="239">
        <f>C15/B15*12*100</f>
        <v>3.0475832519704196</v>
      </c>
      <c r="E15" s="369">
        <v>4845048</v>
      </c>
      <c r="F15" s="367">
        <v>1.068</v>
      </c>
      <c r="G15" s="370">
        <v>8643627</v>
      </c>
      <c r="H15" s="446">
        <f>D15-F15</f>
        <v>1.9795832519704195</v>
      </c>
      <c r="I15" s="241">
        <v>14474563</v>
      </c>
      <c r="J15" s="239">
        <v>3.27</v>
      </c>
      <c r="K15" s="267">
        <v>15946553</v>
      </c>
      <c r="L15" s="371">
        <v>3.603</v>
      </c>
      <c r="M15" s="240"/>
      <c r="N15" s="239"/>
      <c r="O15" s="242"/>
      <c r="P15" s="242"/>
      <c r="Q15" s="242"/>
      <c r="R15" s="242"/>
      <c r="S15" s="242"/>
      <c r="T15" s="243"/>
      <c r="U15" s="243"/>
      <c r="V15" s="243"/>
      <c r="W15" s="243"/>
      <c r="X15" s="243"/>
    </row>
    <row r="16" spans="1:13" s="1" customFormat="1" ht="30" customHeight="1">
      <c r="A16" s="56" t="s">
        <v>307</v>
      </c>
      <c r="B16" s="56"/>
      <c r="C16" s="56"/>
      <c r="D16" s="56"/>
      <c r="E16" s="56"/>
      <c r="F16" s="56"/>
      <c r="G16" s="56"/>
      <c r="H16" s="56"/>
      <c r="I16" s="56"/>
      <c r="J16" s="56"/>
      <c r="K16" s="56"/>
      <c r="L16" s="56"/>
      <c r="M16" s="48"/>
    </row>
    <row r="17" spans="1:23" s="246" customFormat="1" ht="19.5" customHeight="1">
      <c r="A17" s="244"/>
      <c r="B17" s="245"/>
      <c r="C17" s="245"/>
      <c r="D17" s="245"/>
      <c r="E17" s="245"/>
      <c r="F17" s="245"/>
      <c r="G17" s="245"/>
      <c r="H17" s="245"/>
      <c r="I17" s="245"/>
      <c r="J17" s="245"/>
      <c r="K17" s="245"/>
      <c r="L17" s="245"/>
      <c r="M17" s="245"/>
      <c r="N17" s="245"/>
      <c r="O17" s="245"/>
      <c r="P17" s="245"/>
      <c r="Q17" s="244"/>
      <c r="R17" s="245"/>
      <c r="S17" s="245"/>
      <c r="T17" s="245"/>
      <c r="U17" s="245"/>
      <c r="V17" s="245"/>
      <c r="W17" s="245"/>
    </row>
    <row r="18" spans="1:13" s="1" customFormat="1" ht="18" customHeight="1">
      <c r="A18" s="928"/>
      <c r="B18" s="928"/>
      <c r="C18" s="928"/>
      <c r="D18" s="928"/>
      <c r="E18" s="928"/>
      <c r="F18" s="928"/>
      <c r="G18" s="928"/>
      <c r="H18" s="928"/>
      <c r="I18" s="928"/>
      <c r="J18" s="928"/>
      <c r="K18" s="928"/>
      <c r="L18" s="928"/>
      <c r="M18" s="928"/>
    </row>
    <row r="19" spans="1:12" ht="30" customHeight="1">
      <c r="A19" s="247"/>
      <c r="B19" s="247"/>
      <c r="C19" s="247"/>
      <c r="D19" s="247"/>
      <c r="E19" s="247"/>
      <c r="F19" s="247"/>
      <c r="G19" s="247"/>
      <c r="H19" s="247"/>
      <c r="I19" s="247"/>
      <c r="J19" s="247"/>
      <c r="K19" s="247"/>
      <c r="L19" s="247"/>
    </row>
    <row r="20" spans="1:12" ht="30" customHeight="1">
      <c r="A20" s="247"/>
      <c r="B20" s="247"/>
      <c r="C20" s="247"/>
      <c r="D20" s="247"/>
      <c r="E20" s="247"/>
      <c r="F20" s="247"/>
      <c r="G20" s="247"/>
      <c r="H20" s="247"/>
      <c r="I20" s="247"/>
      <c r="J20" s="247"/>
      <c r="K20" s="247"/>
      <c r="L20" s="247"/>
    </row>
    <row r="21" spans="1:12" ht="30" customHeight="1">
      <c r="A21" s="247"/>
      <c r="B21" s="247"/>
      <c r="C21" s="247"/>
      <c r="D21" s="247"/>
      <c r="E21" s="247"/>
      <c r="F21" s="247"/>
      <c r="G21" s="247"/>
      <c r="H21" s="247"/>
      <c r="I21" s="247"/>
      <c r="J21" s="247"/>
      <c r="K21" s="247"/>
      <c r="L21" s="247"/>
    </row>
  </sheetData>
  <mergeCells count="15">
    <mergeCell ref="E3:E5"/>
    <mergeCell ref="J3:J5"/>
    <mergeCell ref="L3:L5"/>
    <mergeCell ref="K3:K5"/>
    <mergeCell ref="H3:H5"/>
    <mergeCell ref="A1:F1"/>
    <mergeCell ref="A18:M18"/>
    <mergeCell ref="G3:G5"/>
    <mergeCell ref="A3:A5"/>
    <mergeCell ref="F3:F5"/>
    <mergeCell ref="I3:I5"/>
    <mergeCell ref="B3:B5"/>
    <mergeCell ref="C3:C5"/>
    <mergeCell ref="D3:D5"/>
    <mergeCell ref="K2:L2"/>
  </mergeCells>
  <printOptions horizontalCentered="1"/>
  <pageMargins left="0" right="0" top="0" bottom="0" header="0" footer="0"/>
  <pageSetup horizontalDpi="600" verticalDpi="600" orientation="portrait" pageOrder="overThenDown" paperSize="9" r:id="rId1"/>
</worksheet>
</file>

<file path=xl/worksheets/sheet53.xml><?xml version="1.0" encoding="utf-8"?>
<worksheet xmlns="http://schemas.openxmlformats.org/spreadsheetml/2006/main" xmlns:r="http://schemas.openxmlformats.org/officeDocument/2006/relationships">
  <dimension ref="A1:T22"/>
  <sheetViews>
    <sheetView workbookViewId="0" topLeftCell="A1">
      <pane ySplit="5" topLeftCell="BM14" activePane="bottomLeft" state="frozen"/>
      <selection pane="topLeft" activeCell="A1" sqref="A1"/>
      <selection pane="bottomLeft" activeCell="E15" sqref="E15"/>
    </sheetView>
  </sheetViews>
  <sheetFormatPr defaultColWidth="9.00390625" defaultRowHeight="30" customHeight="1"/>
  <cols>
    <col min="1" max="1" width="8.125" style="19" customWidth="1"/>
    <col min="2" max="2" width="11.625" style="176" customWidth="1"/>
    <col min="3" max="4" width="11.875" style="176" customWidth="1"/>
    <col min="5" max="5" width="12.00390625" style="176" customWidth="1"/>
    <col min="6" max="6" width="14.375" style="176" customWidth="1"/>
    <col min="7" max="7" width="16.00390625" style="176" customWidth="1"/>
    <col min="8" max="14" width="12.125" style="176" customWidth="1"/>
    <col min="15" max="16384" width="29.875" style="163" customWidth="1"/>
  </cols>
  <sheetData>
    <row r="1" spans="1:14" s="78" customFormat="1" ht="33" customHeight="1">
      <c r="A1" s="677" t="s">
        <v>204</v>
      </c>
      <c r="B1" s="677"/>
      <c r="C1" s="677"/>
      <c r="D1" s="677"/>
      <c r="E1" s="677"/>
      <c r="F1" s="677"/>
      <c r="G1" s="958"/>
      <c r="H1" s="955" t="s">
        <v>952</v>
      </c>
      <c r="I1" s="955"/>
      <c r="J1" s="955"/>
      <c r="K1" s="955"/>
      <c r="L1" s="955"/>
      <c r="M1" s="955"/>
      <c r="N1" s="955"/>
    </row>
    <row r="2" spans="1:14" ht="33" customHeight="1">
      <c r="A2" s="959" t="s">
        <v>856</v>
      </c>
      <c r="B2" s="959"/>
      <c r="C2" s="959"/>
      <c r="D2" s="959"/>
      <c r="E2" s="959"/>
      <c r="F2" s="959"/>
      <c r="G2" s="960"/>
      <c r="H2" s="956" t="s">
        <v>857</v>
      </c>
      <c r="I2" s="956"/>
      <c r="J2" s="956"/>
      <c r="K2" s="956"/>
      <c r="L2" s="956"/>
      <c r="M2" s="957" t="s">
        <v>682</v>
      </c>
      <c r="N2" s="957"/>
    </row>
    <row r="3" spans="1:14" s="166" customFormat="1" ht="24.75" customHeight="1">
      <c r="A3" s="942" t="s">
        <v>658</v>
      </c>
      <c r="B3" s="947" t="s">
        <v>727</v>
      </c>
      <c r="C3" s="944" t="s">
        <v>728</v>
      </c>
      <c r="D3" s="944"/>
      <c r="E3" s="944"/>
      <c r="F3" s="944"/>
      <c r="G3" s="944"/>
      <c r="H3" s="945"/>
      <c r="I3" s="945"/>
      <c r="J3" s="945"/>
      <c r="K3" s="946"/>
      <c r="L3" s="945" t="s">
        <v>729</v>
      </c>
      <c r="M3" s="945"/>
      <c r="N3" s="945"/>
    </row>
    <row r="4" spans="1:14" s="166" customFormat="1" ht="24.75" customHeight="1">
      <c r="A4" s="645"/>
      <c r="B4" s="951"/>
      <c r="C4" s="947" t="s">
        <v>651</v>
      </c>
      <c r="D4" s="943" t="s">
        <v>730</v>
      </c>
      <c r="E4" s="943"/>
      <c r="F4" s="943"/>
      <c r="G4" s="943"/>
      <c r="H4" s="943"/>
      <c r="I4" s="943"/>
      <c r="J4" s="949" t="s">
        <v>731</v>
      </c>
      <c r="K4" s="947" t="s">
        <v>732</v>
      </c>
      <c r="L4" s="947" t="s">
        <v>691</v>
      </c>
      <c r="M4" s="947" t="s">
        <v>733</v>
      </c>
      <c r="N4" s="953" t="s">
        <v>734</v>
      </c>
    </row>
    <row r="5" spans="1:14" s="166" customFormat="1" ht="24.75" customHeight="1">
      <c r="A5" s="613"/>
      <c r="B5" s="952"/>
      <c r="C5" s="948"/>
      <c r="D5" s="167" t="s">
        <v>686</v>
      </c>
      <c r="E5" s="167" t="s">
        <v>735</v>
      </c>
      <c r="F5" s="361" t="s">
        <v>736</v>
      </c>
      <c r="G5" s="361" t="s">
        <v>917</v>
      </c>
      <c r="H5" s="165" t="s">
        <v>737</v>
      </c>
      <c r="I5" s="167" t="s">
        <v>738</v>
      </c>
      <c r="J5" s="950"/>
      <c r="K5" s="948"/>
      <c r="L5" s="948"/>
      <c r="M5" s="948"/>
      <c r="N5" s="954"/>
    </row>
    <row r="6" spans="1:14" ht="59.25" customHeight="1">
      <c r="A6" s="10" t="s">
        <v>675</v>
      </c>
      <c r="B6" s="168">
        <f aca="true" t="shared" si="0" ref="B6:B14">+C6-L6</f>
        <v>163753946</v>
      </c>
      <c r="C6" s="169">
        <f aca="true" t="shared" si="1" ref="C6:C14">+D6+J6+K6</f>
        <v>165334004</v>
      </c>
      <c r="D6" s="169">
        <f aca="true" t="shared" si="2" ref="D6:D14">SUM(E6:I6)</f>
        <v>156012283</v>
      </c>
      <c r="E6" s="169">
        <v>68554159</v>
      </c>
      <c r="F6" s="169">
        <v>85958221</v>
      </c>
      <c r="G6" s="169"/>
      <c r="H6" s="169">
        <v>1463628</v>
      </c>
      <c r="I6" s="169">
        <v>36275</v>
      </c>
      <c r="J6" s="169">
        <v>9154227</v>
      </c>
      <c r="K6" s="169">
        <v>167494</v>
      </c>
      <c r="L6" s="169">
        <f aca="true" t="shared" si="3" ref="L6:L14">SUM(M6:N6)</f>
        <v>1580058</v>
      </c>
      <c r="M6" s="169">
        <v>1579488</v>
      </c>
      <c r="N6" s="169">
        <v>570</v>
      </c>
    </row>
    <row r="7" spans="1:14" ht="59.25" customHeight="1">
      <c r="A7" s="10" t="s">
        <v>676</v>
      </c>
      <c r="B7" s="168">
        <f t="shared" si="0"/>
        <v>187186382</v>
      </c>
      <c r="C7" s="169">
        <f t="shared" si="1"/>
        <v>187331867</v>
      </c>
      <c r="D7" s="169">
        <f t="shared" si="2"/>
        <v>178756802</v>
      </c>
      <c r="E7" s="169">
        <v>63305773</v>
      </c>
      <c r="F7" s="169">
        <v>114692673</v>
      </c>
      <c r="G7" s="169"/>
      <c r="H7" s="169">
        <v>580862</v>
      </c>
      <c r="I7" s="169">
        <v>177494</v>
      </c>
      <c r="J7" s="169">
        <v>8407571</v>
      </c>
      <c r="K7" s="169">
        <v>167494</v>
      </c>
      <c r="L7" s="169">
        <f t="shared" si="3"/>
        <v>145485</v>
      </c>
      <c r="M7" s="169">
        <v>144542</v>
      </c>
      <c r="N7" s="169">
        <v>943</v>
      </c>
    </row>
    <row r="8" spans="1:14" ht="59.25" customHeight="1">
      <c r="A8" s="10" t="s">
        <v>677</v>
      </c>
      <c r="B8" s="168">
        <f t="shared" si="0"/>
        <v>229994925</v>
      </c>
      <c r="C8" s="169">
        <f t="shared" si="1"/>
        <v>239491978</v>
      </c>
      <c r="D8" s="169">
        <f t="shared" si="2"/>
        <v>223176313</v>
      </c>
      <c r="E8" s="169">
        <v>63013311</v>
      </c>
      <c r="F8" s="169">
        <v>156266009</v>
      </c>
      <c r="G8" s="169"/>
      <c r="H8" s="169">
        <v>3784740</v>
      </c>
      <c r="I8" s="169">
        <v>112253</v>
      </c>
      <c r="J8" s="169">
        <v>16150422</v>
      </c>
      <c r="K8" s="169">
        <v>165243</v>
      </c>
      <c r="L8" s="169">
        <f t="shared" si="3"/>
        <v>9497053</v>
      </c>
      <c r="M8" s="169">
        <v>9496709</v>
      </c>
      <c r="N8" s="169">
        <v>344</v>
      </c>
    </row>
    <row r="9" spans="1:14" ht="59.25" customHeight="1">
      <c r="A9" s="10" t="s">
        <v>678</v>
      </c>
      <c r="B9" s="168">
        <f t="shared" si="0"/>
        <v>260182443</v>
      </c>
      <c r="C9" s="169">
        <f t="shared" si="1"/>
        <v>261107991</v>
      </c>
      <c r="D9" s="169">
        <f t="shared" si="2"/>
        <v>234327969</v>
      </c>
      <c r="E9" s="169">
        <v>84021743</v>
      </c>
      <c r="F9" s="169">
        <v>149295753</v>
      </c>
      <c r="G9" s="169"/>
      <c r="H9" s="169">
        <v>967894</v>
      </c>
      <c r="I9" s="169">
        <v>42579</v>
      </c>
      <c r="J9" s="169">
        <v>26616610</v>
      </c>
      <c r="K9" s="169">
        <v>163412</v>
      </c>
      <c r="L9" s="169">
        <f t="shared" si="3"/>
        <v>925548</v>
      </c>
      <c r="M9" s="169">
        <v>923775</v>
      </c>
      <c r="N9" s="169">
        <v>1773</v>
      </c>
    </row>
    <row r="10" spans="1:14" ht="59.25" customHeight="1">
      <c r="A10" s="10" t="s">
        <v>583</v>
      </c>
      <c r="B10" s="168">
        <f t="shared" si="0"/>
        <v>298788789</v>
      </c>
      <c r="C10" s="169">
        <f t="shared" si="1"/>
        <v>301757043</v>
      </c>
      <c r="D10" s="169">
        <f t="shared" si="2"/>
        <v>235641537</v>
      </c>
      <c r="E10" s="169">
        <v>70810515</v>
      </c>
      <c r="F10" s="169">
        <v>159669532</v>
      </c>
      <c r="G10" s="169"/>
      <c r="H10" s="169">
        <v>3773675</v>
      </c>
      <c r="I10" s="169">
        <v>1387815</v>
      </c>
      <c r="J10" s="169">
        <v>65954284</v>
      </c>
      <c r="K10" s="169">
        <v>161222</v>
      </c>
      <c r="L10" s="169">
        <f t="shared" si="3"/>
        <v>2968254</v>
      </c>
      <c r="M10" s="169">
        <v>2967780</v>
      </c>
      <c r="N10" s="169">
        <v>474</v>
      </c>
    </row>
    <row r="11" spans="1:14" ht="59.25" customHeight="1">
      <c r="A11" s="10" t="s">
        <v>680</v>
      </c>
      <c r="B11" s="168">
        <f t="shared" si="0"/>
        <v>363095751</v>
      </c>
      <c r="C11" s="169">
        <f t="shared" si="1"/>
        <v>364911027</v>
      </c>
      <c r="D11" s="169">
        <f t="shared" si="2"/>
        <v>277623436</v>
      </c>
      <c r="E11" s="169">
        <v>102563650</v>
      </c>
      <c r="F11" s="169">
        <v>169528904</v>
      </c>
      <c r="G11" s="169"/>
      <c r="H11" s="169">
        <v>3688956</v>
      </c>
      <c r="I11" s="169">
        <v>1841926</v>
      </c>
      <c r="J11" s="169">
        <v>87127857</v>
      </c>
      <c r="K11" s="169">
        <v>159734</v>
      </c>
      <c r="L11" s="169">
        <f t="shared" si="3"/>
        <v>1815276</v>
      </c>
      <c r="M11" s="169">
        <v>1814135</v>
      </c>
      <c r="N11" s="169">
        <v>1141</v>
      </c>
    </row>
    <row r="12" spans="1:14" ht="59.25" customHeight="1">
      <c r="A12" s="10" t="s">
        <v>276</v>
      </c>
      <c r="B12" s="168">
        <f t="shared" si="0"/>
        <v>409438815</v>
      </c>
      <c r="C12" s="169">
        <f t="shared" si="1"/>
        <v>411336751</v>
      </c>
      <c r="D12" s="169">
        <f t="shared" si="2"/>
        <v>316511891</v>
      </c>
      <c r="E12" s="169">
        <v>55834106</v>
      </c>
      <c r="F12" s="169">
        <v>255689206</v>
      </c>
      <c r="G12" s="169"/>
      <c r="H12" s="169">
        <v>2893598</v>
      </c>
      <c r="I12" s="169">
        <v>2094981</v>
      </c>
      <c r="J12" s="169">
        <v>94698785</v>
      </c>
      <c r="K12" s="169">
        <v>126075</v>
      </c>
      <c r="L12" s="169">
        <f t="shared" si="3"/>
        <v>1897936</v>
      </c>
      <c r="M12" s="169">
        <v>1897733</v>
      </c>
      <c r="N12" s="169">
        <v>203</v>
      </c>
    </row>
    <row r="13" spans="1:14" ht="59.25" customHeight="1">
      <c r="A13" s="10" t="s">
        <v>765</v>
      </c>
      <c r="B13" s="169">
        <f>+C13-L13</f>
        <v>349703195</v>
      </c>
      <c r="C13" s="169">
        <f>+D13+J13+K13</f>
        <v>350904957</v>
      </c>
      <c r="D13" s="169">
        <f>SUM(E13:I13)</f>
        <v>279234279</v>
      </c>
      <c r="E13" s="169">
        <v>71536189</v>
      </c>
      <c r="F13" s="169">
        <v>202266466</v>
      </c>
      <c r="G13" s="169"/>
      <c r="H13" s="169">
        <v>3001221</v>
      </c>
      <c r="I13" s="169">
        <v>2430403</v>
      </c>
      <c r="J13" s="169">
        <v>71574606</v>
      </c>
      <c r="K13" s="169">
        <v>96072</v>
      </c>
      <c r="L13" s="169">
        <f>SUM(M13:N13)</f>
        <v>1201762</v>
      </c>
      <c r="M13" s="169">
        <v>1201746</v>
      </c>
      <c r="N13" s="169">
        <v>16</v>
      </c>
    </row>
    <row r="14" spans="1:14" ht="59.25" customHeight="1">
      <c r="A14" s="10" t="s">
        <v>815</v>
      </c>
      <c r="B14" s="169">
        <f t="shared" si="0"/>
        <v>452509391</v>
      </c>
      <c r="C14" s="169">
        <f t="shared" si="1"/>
        <v>455897576</v>
      </c>
      <c r="D14" s="169">
        <f t="shared" si="2"/>
        <v>378872375</v>
      </c>
      <c r="E14" s="169">
        <v>95289147</v>
      </c>
      <c r="F14" s="169">
        <v>276235164</v>
      </c>
      <c r="G14" s="169"/>
      <c r="H14" s="169">
        <v>4573794</v>
      </c>
      <c r="I14" s="169">
        <v>2774270</v>
      </c>
      <c r="J14" s="169">
        <v>76930350</v>
      </c>
      <c r="K14" s="169">
        <v>94851</v>
      </c>
      <c r="L14" s="169">
        <f t="shared" si="3"/>
        <v>3388185</v>
      </c>
      <c r="M14" s="169">
        <v>3388185</v>
      </c>
      <c r="N14" s="169">
        <v>0</v>
      </c>
    </row>
    <row r="15" spans="1:14" ht="59.25" customHeight="1">
      <c r="A15" s="16" t="s">
        <v>870</v>
      </c>
      <c r="B15" s="170">
        <f>+C15-L15</f>
        <v>492774703</v>
      </c>
      <c r="C15" s="170">
        <f>+D15+J15+K15</f>
        <v>496550194</v>
      </c>
      <c r="D15" s="170">
        <f>SUM(E15:I15)</f>
        <v>420079982</v>
      </c>
      <c r="E15" s="170">
        <v>93382426</v>
      </c>
      <c r="F15" s="170">
        <v>312432593</v>
      </c>
      <c r="G15" s="170">
        <v>4036192</v>
      </c>
      <c r="H15" s="170">
        <v>7010763</v>
      </c>
      <c r="I15" s="170">
        <v>3218008</v>
      </c>
      <c r="J15" s="170">
        <v>76376052</v>
      </c>
      <c r="K15" s="170">
        <v>94160</v>
      </c>
      <c r="L15" s="170">
        <f>SUM(M15:N15)</f>
        <v>3775491</v>
      </c>
      <c r="M15" s="170">
        <v>3775491</v>
      </c>
      <c r="N15" s="170">
        <v>0</v>
      </c>
    </row>
    <row r="16" spans="1:14" s="1" customFormat="1" ht="18" customHeight="1">
      <c r="A16" s="48" t="s">
        <v>517</v>
      </c>
      <c r="B16" s="48"/>
      <c r="C16" s="48"/>
      <c r="D16" s="48"/>
      <c r="E16" s="48"/>
      <c r="F16" s="48"/>
      <c r="G16" s="48"/>
      <c r="H16" s="48"/>
      <c r="I16" s="48"/>
      <c r="J16" s="48"/>
      <c r="K16" s="48"/>
      <c r="L16" s="48"/>
      <c r="M16" s="48"/>
      <c r="N16" s="48"/>
    </row>
    <row r="17" spans="1:14" s="1" customFormat="1" ht="18" customHeight="1">
      <c r="A17" s="171" t="s">
        <v>950</v>
      </c>
      <c r="B17" s="48"/>
      <c r="C17" s="48"/>
      <c r="D17" s="48"/>
      <c r="E17" s="48"/>
      <c r="F17" s="48"/>
      <c r="G17" s="48"/>
      <c r="H17" s="48"/>
      <c r="I17" s="48"/>
      <c r="J17" s="48"/>
      <c r="K17" s="48"/>
      <c r="L17" s="48"/>
      <c r="M17" s="48"/>
      <c r="N17" s="48"/>
    </row>
    <row r="18" spans="1:14" s="1" customFormat="1" ht="18" customHeight="1">
      <c r="A18" s="48" t="s">
        <v>951</v>
      </c>
      <c r="B18" s="48"/>
      <c r="C18" s="48"/>
      <c r="D18" s="48"/>
      <c r="E18" s="48"/>
      <c r="F18" s="48"/>
      <c r="G18" s="48"/>
      <c r="H18" s="48"/>
      <c r="I18" s="48"/>
      <c r="J18" s="48"/>
      <c r="K18" s="48"/>
      <c r="L18" s="48"/>
      <c r="M18" s="48"/>
      <c r="N18" s="48"/>
    </row>
    <row r="19" spans="1:20" s="174" customFormat="1" ht="21" customHeight="1">
      <c r="A19" s="172"/>
      <c r="B19" s="173"/>
      <c r="C19" s="173"/>
      <c r="D19" s="173"/>
      <c r="E19" s="173"/>
      <c r="F19" s="173"/>
      <c r="G19" s="173"/>
      <c r="H19" s="173"/>
      <c r="I19" s="173"/>
      <c r="J19" s="173"/>
      <c r="K19" s="173"/>
      <c r="L19" s="173"/>
      <c r="M19" s="173"/>
      <c r="N19" s="172"/>
      <c r="O19" s="173"/>
      <c r="P19" s="173"/>
      <c r="Q19" s="173"/>
      <c r="R19" s="173"/>
      <c r="S19" s="173"/>
      <c r="T19" s="173"/>
    </row>
    <row r="20" spans="2:14" ht="30" customHeight="1">
      <c r="B20" s="175"/>
      <c r="C20" s="175"/>
      <c r="D20" s="175"/>
      <c r="E20" s="175"/>
      <c r="F20" s="175"/>
      <c r="G20" s="175"/>
      <c r="H20" s="175"/>
      <c r="I20" s="175"/>
      <c r="J20" s="175"/>
      <c r="K20" s="175"/>
      <c r="L20" s="175"/>
      <c r="M20" s="175"/>
      <c r="N20" s="175"/>
    </row>
    <row r="21" spans="2:14" ht="30" customHeight="1">
      <c r="B21" s="175"/>
      <c r="C21" s="175"/>
      <c r="D21" s="175"/>
      <c r="E21" s="175"/>
      <c r="F21" s="175"/>
      <c r="G21" s="175"/>
      <c r="H21" s="175"/>
      <c r="I21" s="175"/>
      <c r="J21" s="175"/>
      <c r="K21" s="175"/>
      <c r="L21" s="175"/>
      <c r="M21" s="175"/>
      <c r="N21" s="175"/>
    </row>
    <row r="22" spans="2:14" ht="30" customHeight="1">
      <c r="B22" s="175"/>
      <c r="C22" s="175"/>
      <c r="D22" s="175"/>
      <c r="E22" s="175"/>
      <c r="F22" s="175"/>
      <c r="G22" s="175"/>
      <c r="H22" s="175"/>
      <c r="I22" s="175"/>
      <c r="J22" s="175"/>
      <c r="K22" s="175"/>
      <c r="L22" s="175"/>
      <c r="M22" s="175"/>
      <c r="N22" s="175"/>
    </row>
  </sheetData>
  <mergeCells count="16">
    <mergeCell ref="H1:N1"/>
    <mergeCell ref="H2:L2"/>
    <mergeCell ref="M2:N2"/>
    <mergeCell ref="A1:G1"/>
    <mergeCell ref="A2:G2"/>
    <mergeCell ref="L3:N3"/>
    <mergeCell ref="L4:L5"/>
    <mergeCell ref="M4:M5"/>
    <mergeCell ref="N4:N5"/>
    <mergeCell ref="A3:A5"/>
    <mergeCell ref="D4:I4"/>
    <mergeCell ref="C3:K3"/>
    <mergeCell ref="C4:C5"/>
    <mergeCell ref="J4:J5"/>
    <mergeCell ref="K4:K5"/>
    <mergeCell ref="B3:B5"/>
  </mergeCells>
  <printOptions/>
  <pageMargins left="0.6299212598425197" right="0" top="0.5905511811023623" bottom="0.7874015748031497" header="0" footer="0"/>
  <pageSetup horizontalDpi="600" verticalDpi="600" orientation="portrait" pageOrder="overThenDown" paperSize="9" scale="99" r:id="rId1"/>
</worksheet>
</file>

<file path=xl/worksheets/sheet54.xml><?xml version="1.0" encoding="utf-8"?>
<worksheet xmlns="http://schemas.openxmlformats.org/spreadsheetml/2006/main" xmlns:r="http://schemas.openxmlformats.org/officeDocument/2006/relationships">
  <dimension ref="A1:X20"/>
  <sheetViews>
    <sheetView zoomScaleSheetLayoutView="75" workbookViewId="0" topLeftCell="A1">
      <pane ySplit="4" topLeftCell="BM13" activePane="bottomLeft" state="frozen"/>
      <selection pane="topLeft" activeCell="A1" sqref="A1"/>
      <selection pane="bottomLeft" activeCell="C14" sqref="C14"/>
    </sheetView>
  </sheetViews>
  <sheetFormatPr defaultColWidth="9.00390625" defaultRowHeight="30" customHeight="1"/>
  <cols>
    <col min="1" max="1" width="15.75390625" style="176" customWidth="1"/>
    <col min="2" max="2" width="16.375" style="176" customWidth="1"/>
    <col min="3" max="8" width="13.625" style="176" customWidth="1"/>
    <col min="9" max="9" width="16.25390625" style="176" customWidth="1"/>
    <col min="10" max="10" width="14.625" style="176" customWidth="1"/>
    <col min="11" max="11" width="13.625" style="176" customWidth="1"/>
    <col min="12" max="12" width="14.375" style="176" customWidth="1"/>
    <col min="13" max="16384" width="29.875" style="163" customWidth="1"/>
  </cols>
  <sheetData>
    <row r="1" spans="1:12" s="78" customFormat="1" ht="33" customHeight="1">
      <c r="A1" s="677" t="s">
        <v>205</v>
      </c>
      <c r="B1" s="677"/>
      <c r="C1" s="677"/>
      <c r="D1" s="677"/>
      <c r="E1" s="677"/>
      <c r="F1" s="677"/>
      <c r="G1" s="657" t="s">
        <v>739</v>
      </c>
      <c r="H1" s="657"/>
      <c r="I1" s="657"/>
      <c r="J1" s="657"/>
      <c r="K1" s="657"/>
      <c r="L1" s="657"/>
    </row>
    <row r="2" spans="1:12" ht="33" customHeight="1">
      <c r="A2" s="959" t="s">
        <v>100</v>
      </c>
      <c r="B2" s="959"/>
      <c r="C2" s="959"/>
      <c r="D2" s="959"/>
      <c r="E2" s="959"/>
      <c r="F2" s="959"/>
      <c r="G2" s="956" t="s">
        <v>857</v>
      </c>
      <c r="H2" s="956"/>
      <c r="I2" s="956"/>
      <c r="J2" s="956"/>
      <c r="K2" s="957" t="s">
        <v>682</v>
      </c>
      <c r="L2" s="957"/>
    </row>
    <row r="3" spans="1:12" s="166" customFormat="1" ht="39.75" customHeight="1">
      <c r="A3" s="962" t="s">
        <v>658</v>
      </c>
      <c r="B3" s="964" t="s">
        <v>740</v>
      </c>
      <c r="C3" s="964" t="s">
        <v>741</v>
      </c>
      <c r="D3" s="947" t="s">
        <v>742</v>
      </c>
      <c r="E3" s="953" t="s">
        <v>743</v>
      </c>
      <c r="F3" s="947" t="s">
        <v>744</v>
      </c>
      <c r="G3" s="943"/>
      <c r="H3" s="943"/>
      <c r="I3" s="943" t="s">
        <v>745</v>
      </c>
      <c r="J3" s="943" t="s">
        <v>737</v>
      </c>
      <c r="K3" s="943" t="s">
        <v>738</v>
      </c>
      <c r="L3" s="961" t="s">
        <v>732</v>
      </c>
    </row>
    <row r="4" spans="1:12" s="166" customFormat="1" ht="23.25" customHeight="1">
      <c r="A4" s="963"/>
      <c r="B4" s="965"/>
      <c r="C4" s="965"/>
      <c r="D4" s="948"/>
      <c r="E4" s="954"/>
      <c r="F4" s="177" t="s">
        <v>686</v>
      </c>
      <c r="G4" s="165" t="s">
        <v>746</v>
      </c>
      <c r="H4" s="167" t="s">
        <v>747</v>
      </c>
      <c r="I4" s="943"/>
      <c r="J4" s="943"/>
      <c r="K4" s="943"/>
      <c r="L4" s="961"/>
    </row>
    <row r="5" spans="1:24" ht="61.5" customHeight="1">
      <c r="A5" s="10" t="s">
        <v>675</v>
      </c>
      <c r="B5" s="168">
        <f aca="true" t="shared" si="0" ref="B5:B13">C5+D5+E5+F5+I5+J5+K5+L5</f>
        <v>165334004</v>
      </c>
      <c r="C5" s="169">
        <v>64075659</v>
      </c>
      <c r="D5" s="169">
        <v>37566719</v>
      </c>
      <c r="E5" s="169">
        <v>9154227</v>
      </c>
      <c r="F5" s="169">
        <f aca="true" t="shared" si="1" ref="F5:F13">SUM(G5:H5)</f>
        <v>36642606</v>
      </c>
      <c r="G5" s="169">
        <v>34993610</v>
      </c>
      <c r="H5" s="169">
        <v>1648996</v>
      </c>
      <c r="I5" s="169">
        <v>17319755</v>
      </c>
      <c r="J5" s="169">
        <v>371269</v>
      </c>
      <c r="K5" s="169">
        <v>36275</v>
      </c>
      <c r="L5" s="169">
        <v>167494</v>
      </c>
      <c r="M5" s="178"/>
      <c r="N5" s="179"/>
      <c r="O5" s="179"/>
      <c r="P5" s="179"/>
      <c r="Q5" s="179"/>
      <c r="R5" s="179"/>
      <c r="S5" s="179"/>
      <c r="T5" s="180"/>
      <c r="U5" s="180"/>
      <c r="V5" s="180"/>
      <c r="W5" s="180"/>
      <c r="X5" s="180"/>
    </row>
    <row r="6" spans="1:24" s="184" customFormat="1" ht="61.5" customHeight="1">
      <c r="A6" s="10" t="s">
        <v>676</v>
      </c>
      <c r="B6" s="168">
        <f t="shared" si="0"/>
        <v>187331867</v>
      </c>
      <c r="C6" s="169">
        <v>62400717</v>
      </c>
      <c r="D6" s="169">
        <v>55617380</v>
      </c>
      <c r="E6" s="169">
        <v>8407571</v>
      </c>
      <c r="F6" s="169">
        <f t="shared" si="1"/>
        <v>33619582</v>
      </c>
      <c r="G6" s="169">
        <v>32507805</v>
      </c>
      <c r="H6" s="169">
        <v>1111777</v>
      </c>
      <c r="I6" s="169">
        <v>26620313</v>
      </c>
      <c r="J6" s="169">
        <v>321316</v>
      </c>
      <c r="K6" s="169">
        <v>177494</v>
      </c>
      <c r="L6" s="169">
        <v>167494</v>
      </c>
      <c r="M6" s="181"/>
      <c r="N6" s="182"/>
      <c r="O6" s="182"/>
      <c r="P6" s="182"/>
      <c r="Q6" s="182"/>
      <c r="R6" s="182"/>
      <c r="S6" s="182"/>
      <c r="T6" s="183"/>
      <c r="U6" s="183"/>
      <c r="V6" s="183"/>
      <c r="W6" s="183"/>
      <c r="X6" s="183"/>
    </row>
    <row r="7" spans="1:24" s="184" customFormat="1" ht="61.5" customHeight="1">
      <c r="A7" s="10" t="s">
        <v>677</v>
      </c>
      <c r="B7" s="168">
        <f t="shared" si="0"/>
        <v>239491978</v>
      </c>
      <c r="C7" s="169">
        <v>49162113</v>
      </c>
      <c r="D7" s="169">
        <v>46634989</v>
      </c>
      <c r="E7" s="169">
        <v>15948932</v>
      </c>
      <c r="F7" s="169">
        <f t="shared" si="1"/>
        <v>48033326</v>
      </c>
      <c r="G7" s="169">
        <v>43576232</v>
      </c>
      <c r="H7" s="169">
        <v>4457094</v>
      </c>
      <c r="I7" s="169">
        <v>79122980</v>
      </c>
      <c r="J7" s="169">
        <v>312142</v>
      </c>
      <c r="K7" s="169">
        <v>112253</v>
      </c>
      <c r="L7" s="169">
        <v>165243</v>
      </c>
      <c r="M7" s="181"/>
      <c r="N7" s="182"/>
      <c r="O7" s="182"/>
      <c r="P7" s="182"/>
      <c r="Q7" s="182"/>
      <c r="R7" s="182"/>
      <c r="S7" s="182"/>
      <c r="T7" s="183"/>
      <c r="U7" s="183"/>
      <c r="V7" s="183"/>
      <c r="W7" s="183"/>
      <c r="X7" s="183"/>
    </row>
    <row r="8" spans="1:24" ht="61.5" customHeight="1">
      <c r="A8" s="10" t="s">
        <v>678</v>
      </c>
      <c r="B8" s="168">
        <f t="shared" si="0"/>
        <v>261107991</v>
      </c>
      <c r="C8" s="169">
        <v>82266663</v>
      </c>
      <c r="D8" s="169">
        <v>47115324</v>
      </c>
      <c r="E8" s="169">
        <v>26616610</v>
      </c>
      <c r="F8" s="169">
        <f t="shared" si="1"/>
        <v>51383272</v>
      </c>
      <c r="G8" s="169">
        <f>44990309+2535705</f>
        <v>47526014</v>
      </c>
      <c r="H8" s="169">
        <v>3857258</v>
      </c>
      <c r="I8" s="169">
        <v>52900258</v>
      </c>
      <c r="J8" s="169">
        <v>619873</v>
      </c>
      <c r="K8" s="169">
        <v>42579</v>
      </c>
      <c r="L8" s="169">
        <v>163412</v>
      </c>
      <c r="M8" s="178"/>
      <c r="N8" s="179"/>
      <c r="O8" s="179"/>
      <c r="P8" s="179"/>
      <c r="Q8" s="179"/>
      <c r="R8" s="179"/>
      <c r="S8" s="179"/>
      <c r="T8" s="180"/>
      <c r="U8" s="180"/>
      <c r="V8" s="180"/>
      <c r="W8" s="180"/>
      <c r="X8" s="180"/>
    </row>
    <row r="9" spans="1:24" ht="61.5" customHeight="1">
      <c r="A9" s="10" t="s">
        <v>583</v>
      </c>
      <c r="B9" s="168">
        <f t="shared" si="0"/>
        <v>301757042</v>
      </c>
      <c r="C9" s="169">
        <v>69383366</v>
      </c>
      <c r="D9" s="169">
        <v>65353001</v>
      </c>
      <c r="E9" s="169">
        <v>36357986</v>
      </c>
      <c r="F9" s="169">
        <f t="shared" si="1"/>
        <v>54831054</v>
      </c>
      <c r="G9" s="169">
        <v>49406210</v>
      </c>
      <c r="H9" s="169">
        <v>5424844</v>
      </c>
      <c r="I9" s="169">
        <v>73100038</v>
      </c>
      <c r="J9" s="169">
        <v>1182560</v>
      </c>
      <c r="K9" s="169">
        <v>1387815</v>
      </c>
      <c r="L9" s="169">
        <v>161222</v>
      </c>
      <c r="M9" s="178"/>
      <c r="N9" s="179"/>
      <c r="O9" s="179"/>
      <c r="P9" s="179"/>
      <c r="Q9" s="179"/>
      <c r="R9" s="179"/>
      <c r="S9" s="179"/>
      <c r="T9" s="180"/>
      <c r="U9" s="180"/>
      <c r="V9" s="180"/>
      <c r="W9" s="180"/>
      <c r="X9" s="180"/>
    </row>
    <row r="10" spans="1:24" ht="61.5" customHeight="1">
      <c r="A10" s="10" t="s">
        <v>680</v>
      </c>
      <c r="B10" s="168">
        <f t="shared" si="0"/>
        <v>364911027</v>
      </c>
      <c r="C10" s="169">
        <v>100692668</v>
      </c>
      <c r="D10" s="169">
        <v>43930399</v>
      </c>
      <c r="E10" s="169">
        <v>49911344</v>
      </c>
      <c r="F10" s="169">
        <f t="shared" si="1"/>
        <v>64440425</v>
      </c>
      <c r="G10" s="169">
        <v>55960513</v>
      </c>
      <c r="H10" s="169">
        <v>8479912</v>
      </c>
      <c r="I10" s="169">
        <v>102070695</v>
      </c>
      <c r="J10" s="169">
        <v>1863836</v>
      </c>
      <c r="K10" s="169">
        <v>1841926</v>
      </c>
      <c r="L10" s="169">
        <v>159734</v>
      </c>
      <c r="M10" s="181"/>
      <c r="N10" s="179"/>
      <c r="O10" s="179"/>
      <c r="P10" s="179"/>
      <c r="Q10" s="179"/>
      <c r="R10" s="179"/>
      <c r="S10" s="179"/>
      <c r="T10" s="180"/>
      <c r="U10" s="180"/>
      <c r="V10" s="180"/>
      <c r="W10" s="180"/>
      <c r="X10" s="180"/>
    </row>
    <row r="11" spans="1:24" ht="61.5" customHeight="1">
      <c r="A11" s="10" t="s">
        <v>276</v>
      </c>
      <c r="B11" s="168">
        <f t="shared" si="0"/>
        <v>411336751</v>
      </c>
      <c r="C11" s="309">
        <v>51755485</v>
      </c>
      <c r="D11" s="169">
        <v>26897470</v>
      </c>
      <c r="E11" s="169">
        <v>50265552</v>
      </c>
      <c r="F11" s="169">
        <f t="shared" si="1"/>
        <v>93478585</v>
      </c>
      <c r="G11" s="169">
        <v>71423978</v>
      </c>
      <c r="H11" s="169">
        <v>22054607</v>
      </c>
      <c r="I11" s="169">
        <v>185271066</v>
      </c>
      <c r="J11" s="169">
        <v>1447536</v>
      </c>
      <c r="K11" s="169">
        <v>2094981</v>
      </c>
      <c r="L11" s="169">
        <v>126076</v>
      </c>
      <c r="M11" s="181"/>
      <c r="N11" s="179"/>
      <c r="O11" s="179"/>
      <c r="P11" s="179"/>
      <c r="Q11" s="179"/>
      <c r="R11" s="179"/>
      <c r="S11" s="179"/>
      <c r="T11" s="180"/>
      <c r="U11" s="180"/>
      <c r="V11" s="180"/>
      <c r="W11" s="180"/>
      <c r="X11" s="180"/>
    </row>
    <row r="12" spans="1:24" ht="61.5" customHeight="1">
      <c r="A12" s="10" t="s">
        <v>765</v>
      </c>
      <c r="B12" s="169">
        <f>C12+D12+E12+F12+I12+J12+K12+L12</f>
        <v>350904957</v>
      </c>
      <c r="C12" s="309">
        <v>67415184</v>
      </c>
      <c r="D12" s="169">
        <v>57552828</v>
      </c>
      <c r="E12" s="169">
        <v>48707942</v>
      </c>
      <c r="F12" s="169">
        <f>SUM(G12:H12)</f>
        <v>57520813</v>
      </c>
      <c r="G12" s="169">
        <v>46174512</v>
      </c>
      <c r="H12" s="169">
        <v>11346301</v>
      </c>
      <c r="I12" s="169">
        <v>115434381</v>
      </c>
      <c r="J12" s="169">
        <v>1747334</v>
      </c>
      <c r="K12" s="169">
        <v>2430403</v>
      </c>
      <c r="L12" s="169">
        <v>96072</v>
      </c>
      <c r="M12" s="181"/>
      <c r="N12" s="179"/>
      <c r="O12" s="179"/>
      <c r="P12" s="179"/>
      <c r="Q12" s="179"/>
      <c r="R12" s="179"/>
      <c r="S12" s="179"/>
      <c r="T12" s="180"/>
      <c r="U12" s="180"/>
      <c r="V12" s="180"/>
      <c r="W12" s="180"/>
      <c r="X12" s="180"/>
    </row>
    <row r="13" spans="1:24" ht="61.5" customHeight="1">
      <c r="A13" s="10" t="s">
        <v>815</v>
      </c>
      <c r="B13" s="169">
        <f t="shared" si="0"/>
        <v>455897576</v>
      </c>
      <c r="C13" s="309">
        <v>77877761</v>
      </c>
      <c r="D13" s="169">
        <v>62714529</v>
      </c>
      <c r="E13" s="169">
        <v>45006109</v>
      </c>
      <c r="F13" s="169">
        <f t="shared" si="1"/>
        <v>87695868</v>
      </c>
      <c r="G13" s="169">
        <v>71057012</v>
      </c>
      <c r="H13" s="169">
        <v>16638856</v>
      </c>
      <c r="I13" s="169">
        <v>176080540</v>
      </c>
      <c r="J13" s="169">
        <v>3653648</v>
      </c>
      <c r="K13" s="169">
        <v>2774270</v>
      </c>
      <c r="L13" s="169">
        <v>94851</v>
      </c>
      <c r="M13" s="181"/>
      <c r="N13" s="179"/>
      <c r="O13" s="179"/>
      <c r="P13" s="179"/>
      <c r="Q13" s="179"/>
      <c r="R13" s="179"/>
      <c r="S13" s="179"/>
      <c r="T13" s="180"/>
      <c r="U13" s="180"/>
      <c r="V13" s="180"/>
      <c r="W13" s="180"/>
      <c r="X13" s="180"/>
    </row>
    <row r="14" spans="1:24" ht="61.5" customHeight="1">
      <c r="A14" s="16" t="s">
        <v>870</v>
      </c>
      <c r="B14" s="169">
        <f>C14+D14+E14+F14+I14+J14+K14+L14</f>
        <v>496550194</v>
      </c>
      <c r="C14" s="309">
        <v>80402347</v>
      </c>
      <c r="D14" s="169">
        <v>56185461</v>
      </c>
      <c r="E14" s="169">
        <v>48067849</v>
      </c>
      <c r="F14" s="169">
        <f>SUM(G14:H14)</f>
        <v>98396359</v>
      </c>
      <c r="G14" s="169">
        <v>81084334</v>
      </c>
      <c r="H14" s="169">
        <v>17312025</v>
      </c>
      <c r="I14" s="169">
        <v>204666085</v>
      </c>
      <c r="J14" s="169">
        <v>5519925</v>
      </c>
      <c r="K14" s="169">
        <v>3218008</v>
      </c>
      <c r="L14" s="169">
        <v>94160</v>
      </c>
      <c r="M14" s="181"/>
      <c r="N14" s="179"/>
      <c r="O14" s="179"/>
      <c r="P14" s="179"/>
      <c r="Q14" s="179"/>
      <c r="R14" s="179"/>
      <c r="S14" s="179"/>
      <c r="T14" s="180"/>
      <c r="U14" s="180"/>
      <c r="V14" s="180"/>
      <c r="W14" s="180"/>
      <c r="X14" s="180"/>
    </row>
    <row r="15" spans="1:13" s="1" customFormat="1" ht="18" customHeight="1">
      <c r="A15" s="56" t="s">
        <v>518</v>
      </c>
      <c r="B15" s="56"/>
      <c r="C15" s="56"/>
      <c r="D15" s="56"/>
      <c r="E15" s="56"/>
      <c r="F15" s="56"/>
      <c r="G15" s="56"/>
      <c r="H15" s="56"/>
      <c r="I15" s="56"/>
      <c r="J15" s="56"/>
      <c r="K15" s="56"/>
      <c r="L15" s="56"/>
      <c r="M15" s="48"/>
    </row>
    <row r="16" spans="1:13" s="1" customFormat="1" ht="18" customHeight="1">
      <c r="A16" s="48"/>
      <c r="B16" s="48"/>
      <c r="C16" s="48"/>
      <c r="D16" s="48"/>
      <c r="E16" s="48"/>
      <c r="F16" s="48"/>
      <c r="G16" s="185"/>
      <c r="H16" s="48"/>
      <c r="I16" s="48"/>
      <c r="J16" s="48"/>
      <c r="K16" s="48"/>
      <c r="L16" s="48"/>
      <c r="M16" s="48"/>
    </row>
    <row r="17" spans="1:19" s="174" customFormat="1" ht="21" customHeight="1">
      <c r="A17" s="48"/>
      <c r="B17" s="173"/>
      <c r="C17" s="173"/>
      <c r="D17" s="173"/>
      <c r="E17" s="173"/>
      <c r="F17" s="173"/>
      <c r="G17" s="173"/>
      <c r="H17" s="173"/>
      <c r="I17" s="173"/>
      <c r="J17" s="173"/>
      <c r="K17" s="173"/>
      <c r="L17" s="173"/>
      <c r="M17" s="172"/>
      <c r="N17" s="173"/>
      <c r="O17" s="173"/>
      <c r="P17" s="173"/>
      <c r="Q17" s="173"/>
      <c r="R17" s="173"/>
      <c r="S17" s="173"/>
    </row>
    <row r="18" spans="1:12" ht="30" customHeight="1">
      <c r="A18" s="175"/>
      <c r="B18" s="175"/>
      <c r="C18" s="175"/>
      <c r="D18" s="175"/>
      <c r="E18" s="175"/>
      <c r="F18" s="175"/>
      <c r="G18" s="175"/>
      <c r="H18" s="175"/>
      <c r="I18" s="175"/>
      <c r="J18" s="175"/>
      <c r="K18" s="175"/>
      <c r="L18" s="175"/>
    </row>
    <row r="19" spans="1:12" ht="30" customHeight="1">
      <c r="A19" s="175"/>
      <c r="B19" s="175"/>
      <c r="C19" s="175"/>
      <c r="D19" s="175"/>
      <c r="E19" s="175"/>
      <c r="F19" s="175"/>
      <c r="G19" s="175"/>
      <c r="H19" s="175"/>
      <c r="I19" s="175"/>
      <c r="J19" s="175"/>
      <c r="K19" s="175"/>
      <c r="L19" s="175"/>
    </row>
    <row r="20" spans="1:12" ht="30" customHeight="1">
      <c r="A20" s="175"/>
      <c r="B20" s="175"/>
      <c r="C20" s="175"/>
      <c r="D20" s="175"/>
      <c r="E20" s="175"/>
      <c r="F20" s="175"/>
      <c r="G20" s="175"/>
      <c r="H20" s="175"/>
      <c r="I20" s="175"/>
      <c r="J20" s="175"/>
      <c r="K20" s="175"/>
      <c r="L20" s="175"/>
    </row>
  </sheetData>
  <mergeCells count="15">
    <mergeCell ref="K3:K4"/>
    <mergeCell ref="C3:C4"/>
    <mergeCell ref="D3:D4"/>
    <mergeCell ref="E3:E4"/>
    <mergeCell ref="F3:H3"/>
    <mergeCell ref="L3:L4"/>
    <mergeCell ref="K2:L2"/>
    <mergeCell ref="A1:F1"/>
    <mergeCell ref="A2:F2"/>
    <mergeCell ref="G1:L1"/>
    <mergeCell ref="G2:J2"/>
    <mergeCell ref="I3:I4"/>
    <mergeCell ref="J3:J4"/>
    <mergeCell ref="A3:A4"/>
    <mergeCell ref="B3:B4"/>
  </mergeCells>
  <printOptions/>
  <pageMargins left="0.5905511811023623" right="0.1968503937007874" top="0.5905511811023623" bottom="0.7874015748031497" header="0" footer="0.2362204724409449"/>
  <pageSetup fitToWidth="0" horizontalDpi="600" verticalDpi="600" orientation="portrait" pageOrder="overThenDown" paperSize="9" r:id="rId1"/>
  <colBreaks count="1" manualBreakCount="1">
    <brk id="6" max="17" man="1"/>
  </colBreaks>
</worksheet>
</file>

<file path=xl/worksheets/sheet55.xml><?xml version="1.0" encoding="utf-8"?>
<worksheet xmlns="http://schemas.openxmlformats.org/spreadsheetml/2006/main" xmlns:r="http://schemas.openxmlformats.org/officeDocument/2006/relationships">
  <dimension ref="A1:AD26"/>
  <sheetViews>
    <sheetView workbookViewId="0" topLeftCell="A1">
      <pane ySplit="5" topLeftCell="BM15" activePane="bottomLeft" state="frozen"/>
      <selection pane="topLeft" activeCell="A1" sqref="A1"/>
      <selection pane="bottomLeft" activeCell="E16" sqref="E16"/>
    </sheetView>
  </sheetViews>
  <sheetFormatPr defaultColWidth="9.00390625" defaultRowHeight="24" customHeight="1"/>
  <cols>
    <col min="1" max="1" width="8.625" style="176" customWidth="1"/>
    <col min="2" max="2" width="11.625" style="176" customWidth="1"/>
    <col min="3" max="3" width="7.50390625" style="176" customWidth="1"/>
    <col min="4" max="5" width="11.625" style="176" customWidth="1"/>
    <col min="6" max="6" width="11.50390625" style="176" customWidth="1"/>
    <col min="7" max="8" width="10.625" style="176" customWidth="1"/>
    <col min="9" max="9" width="10.75390625" style="176" customWidth="1"/>
    <col min="10" max="10" width="10.625" style="176" customWidth="1"/>
    <col min="11" max="11" width="7.625" style="176" customWidth="1"/>
    <col min="12" max="12" width="10.625" style="176" customWidth="1"/>
    <col min="13" max="13" width="12.625" style="176" customWidth="1"/>
    <col min="14" max="14" width="11.75390625" style="176" customWidth="1"/>
    <col min="15" max="15" width="10.75390625" style="176" customWidth="1"/>
    <col min="16" max="17" width="10.625" style="176" customWidth="1"/>
    <col min="18" max="18" width="12.75390625" style="163" customWidth="1"/>
    <col min="19" max="19" width="10.00390625" style="163" customWidth="1"/>
    <col min="20" max="20" width="9.50390625" style="163" customWidth="1"/>
    <col min="21" max="21" width="9.00390625" style="163" customWidth="1"/>
    <col min="22" max="23" width="7.25390625" style="163" customWidth="1"/>
    <col min="24" max="24" width="9.25390625" style="163" customWidth="1"/>
    <col min="25" max="25" width="8.75390625" style="163" customWidth="1"/>
    <col min="26" max="26" width="8.375" style="163" customWidth="1"/>
    <col min="27" max="16384" width="9.00390625" style="163" customWidth="1"/>
  </cols>
  <sheetData>
    <row r="1" spans="1:17" s="78" customFormat="1" ht="33" customHeight="1">
      <c r="A1" s="677" t="s">
        <v>206</v>
      </c>
      <c r="B1" s="677"/>
      <c r="C1" s="677"/>
      <c r="D1" s="677"/>
      <c r="E1" s="677"/>
      <c r="F1" s="677"/>
      <c r="G1" s="677"/>
      <c r="H1" s="677"/>
      <c r="I1" s="677"/>
      <c r="J1" s="657" t="s">
        <v>748</v>
      </c>
      <c r="K1" s="657"/>
      <c r="L1" s="657"/>
      <c r="M1" s="657"/>
      <c r="N1" s="657"/>
      <c r="O1" s="657"/>
      <c r="P1" s="657"/>
      <c r="Q1" s="657"/>
    </row>
    <row r="2" spans="1:29" ht="33" customHeight="1">
      <c r="A2" s="959" t="s">
        <v>856</v>
      </c>
      <c r="B2" s="966"/>
      <c r="C2" s="966"/>
      <c r="D2" s="966"/>
      <c r="E2" s="966"/>
      <c r="F2" s="966"/>
      <c r="G2" s="966"/>
      <c r="H2" s="966"/>
      <c r="I2" s="966"/>
      <c r="J2" s="956" t="s">
        <v>104</v>
      </c>
      <c r="K2" s="956"/>
      <c r="L2" s="956"/>
      <c r="M2" s="956"/>
      <c r="N2" s="956"/>
      <c r="O2" s="956"/>
      <c r="P2" s="957" t="s">
        <v>682</v>
      </c>
      <c r="Q2" s="957"/>
      <c r="R2" s="186"/>
      <c r="S2" s="187"/>
      <c r="T2" s="187"/>
      <c r="U2" s="187"/>
      <c r="V2" s="187"/>
      <c r="W2" s="187"/>
      <c r="Y2" s="187"/>
      <c r="Z2" s="187"/>
      <c r="AA2" s="188"/>
      <c r="AB2" s="188"/>
      <c r="AC2" s="187"/>
    </row>
    <row r="3" spans="1:18" ht="28.5" customHeight="1">
      <c r="A3" s="969" t="s">
        <v>658</v>
      </c>
      <c r="B3" s="967" t="s">
        <v>749</v>
      </c>
      <c r="C3" s="974"/>
      <c r="D3" s="974"/>
      <c r="E3" s="974"/>
      <c r="F3" s="974"/>
      <c r="G3" s="974"/>
      <c r="H3" s="974"/>
      <c r="I3" s="974"/>
      <c r="J3" s="974" t="s">
        <v>750</v>
      </c>
      <c r="K3" s="974"/>
      <c r="L3" s="974"/>
      <c r="M3" s="974"/>
      <c r="N3" s="974"/>
      <c r="O3" s="974"/>
      <c r="P3" s="974"/>
      <c r="Q3" s="974"/>
      <c r="R3" s="186"/>
    </row>
    <row r="4" spans="1:18" ht="28.5" customHeight="1">
      <c r="A4" s="970"/>
      <c r="B4" s="191" t="s">
        <v>652</v>
      </c>
      <c r="C4" s="561" t="s">
        <v>920</v>
      </c>
      <c r="D4" s="972" t="s">
        <v>751</v>
      </c>
      <c r="E4" s="973"/>
      <c r="F4" s="973"/>
      <c r="G4" s="972" t="s">
        <v>752</v>
      </c>
      <c r="H4" s="973"/>
      <c r="I4" s="973"/>
      <c r="J4" s="190" t="s">
        <v>652</v>
      </c>
      <c r="K4" s="559" t="s">
        <v>920</v>
      </c>
      <c r="L4" s="967" t="s">
        <v>751</v>
      </c>
      <c r="M4" s="974"/>
      <c r="N4" s="974"/>
      <c r="O4" s="967" t="s">
        <v>752</v>
      </c>
      <c r="P4" s="968"/>
      <c r="Q4" s="968"/>
      <c r="R4" s="186"/>
    </row>
    <row r="5" spans="1:18" ht="28.5" customHeight="1">
      <c r="A5" s="971"/>
      <c r="B5" s="195" t="s">
        <v>653</v>
      </c>
      <c r="C5" s="562" t="s">
        <v>921</v>
      </c>
      <c r="D5" s="196" t="s">
        <v>651</v>
      </c>
      <c r="E5" s="196" t="s">
        <v>654</v>
      </c>
      <c r="F5" s="560" t="s">
        <v>919</v>
      </c>
      <c r="G5" s="197" t="s">
        <v>651</v>
      </c>
      <c r="H5" s="192" t="s">
        <v>655</v>
      </c>
      <c r="I5" s="192" t="s">
        <v>656</v>
      </c>
      <c r="J5" s="194" t="s">
        <v>653</v>
      </c>
      <c r="K5" s="194" t="s">
        <v>922</v>
      </c>
      <c r="L5" s="196" t="s">
        <v>651</v>
      </c>
      <c r="M5" s="196" t="s">
        <v>654</v>
      </c>
      <c r="N5" s="560" t="s">
        <v>918</v>
      </c>
      <c r="O5" s="196" t="s">
        <v>651</v>
      </c>
      <c r="P5" s="196" t="s">
        <v>655</v>
      </c>
      <c r="Q5" s="189" t="s">
        <v>656</v>
      </c>
      <c r="R5" s="186"/>
    </row>
    <row r="6" spans="1:18" ht="51" customHeight="1">
      <c r="A6" s="29" t="s">
        <v>872</v>
      </c>
      <c r="B6" s="564">
        <f aca="true" t="shared" si="0" ref="B6:B16">+D6-G6</f>
        <v>133583268</v>
      </c>
      <c r="C6" s="333"/>
      <c r="D6" s="563">
        <f aca="true" t="shared" si="1" ref="D6:D16">+E6+F6</f>
        <v>191912466</v>
      </c>
      <c r="E6" s="563">
        <f>71222484+31433795+49209357</f>
        <v>151865636</v>
      </c>
      <c r="F6" s="563">
        <f>9234755+11010571+19606728+31965+29187+133624</f>
        <v>40046830</v>
      </c>
      <c r="G6" s="563">
        <f>+H6+I6</f>
        <v>58329198</v>
      </c>
      <c r="H6" s="563">
        <f>3827321+4289413+9475795</f>
        <v>17592529</v>
      </c>
      <c r="I6" s="563">
        <f>3834601+16148+36885920</f>
        <v>40736669</v>
      </c>
      <c r="J6" s="563">
        <f>+B6</f>
        <v>133583268</v>
      </c>
      <c r="K6" s="563"/>
      <c r="L6" s="563">
        <f aca="true" t="shared" si="2" ref="L6:Q6">+D6</f>
        <v>191912466</v>
      </c>
      <c r="M6" s="563">
        <f t="shared" si="2"/>
        <v>151865636</v>
      </c>
      <c r="N6" s="563">
        <f t="shared" si="2"/>
        <v>40046830</v>
      </c>
      <c r="O6" s="563">
        <f t="shared" si="2"/>
        <v>58329198</v>
      </c>
      <c r="P6" s="563">
        <f t="shared" si="2"/>
        <v>17592529</v>
      </c>
      <c r="Q6" s="563">
        <f t="shared" si="2"/>
        <v>40736669</v>
      </c>
      <c r="R6" s="186"/>
    </row>
    <row r="7" spans="1:18" ht="51" customHeight="1">
      <c r="A7" s="28" t="s">
        <v>675</v>
      </c>
      <c r="B7" s="198">
        <f t="shared" si="0"/>
        <v>30170678</v>
      </c>
      <c r="C7" s="199"/>
      <c r="D7" s="199">
        <f t="shared" si="1"/>
        <v>42470350</v>
      </c>
      <c r="E7" s="199">
        <v>34128603</v>
      </c>
      <c r="F7" s="199">
        <v>8341747</v>
      </c>
      <c r="G7" s="199">
        <f aca="true" t="shared" si="3" ref="G7:G14">+H7+I7</f>
        <v>12299672</v>
      </c>
      <c r="H7" s="199">
        <v>9429091</v>
      </c>
      <c r="I7" s="199">
        <v>2870581</v>
      </c>
      <c r="J7" s="199">
        <f aca="true" t="shared" si="4" ref="J7:J16">+J6+B7</f>
        <v>163753946</v>
      </c>
      <c r="K7" s="199"/>
      <c r="L7" s="199">
        <f aca="true" t="shared" si="5" ref="L7:L16">+L6+D7</f>
        <v>234382816</v>
      </c>
      <c r="M7" s="199">
        <f aca="true" t="shared" si="6" ref="M7:M16">+M6+E7</f>
        <v>185994239</v>
      </c>
      <c r="N7" s="199">
        <f aca="true" t="shared" si="7" ref="N7:N16">+N6+F7</f>
        <v>48388577</v>
      </c>
      <c r="O7" s="199">
        <f aca="true" t="shared" si="8" ref="O7:O16">+O6+G7</f>
        <v>70628870</v>
      </c>
      <c r="P7" s="199">
        <f aca="true" t="shared" si="9" ref="P7:P16">+P6+H7</f>
        <v>27021620</v>
      </c>
      <c r="Q7" s="199">
        <f aca="true" t="shared" si="10" ref="Q7:Q16">+Q6+I7</f>
        <v>43607250</v>
      </c>
      <c r="R7" s="186"/>
    </row>
    <row r="8" spans="1:18" ht="51" customHeight="1">
      <c r="A8" s="28" t="s">
        <v>676</v>
      </c>
      <c r="B8" s="198">
        <f t="shared" si="0"/>
        <v>23432436</v>
      </c>
      <c r="C8" s="199"/>
      <c r="D8" s="199">
        <f t="shared" si="1"/>
        <v>47396082</v>
      </c>
      <c r="E8" s="199">
        <v>37959822</v>
      </c>
      <c r="F8" s="199">
        <v>9436260</v>
      </c>
      <c r="G8" s="199">
        <f t="shared" si="3"/>
        <v>23963646</v>
      </c>
      <c r="H8" s="199">
        <v>10159348</v>
      </c>
      <c r="I8" s="199">
        <v>13804298</v>
      </c>
      <c r="J8" s="199">
        <f t="shared" si="4"/>
        <v>187186382</v>
      </c>
      <c r="K8" s="199"/>
      <c r="L8" s="199">
        <f t="shared" si="5"/>
        <v>281778898</v>
      </c>
      <c r="M8" s="199">
        <f t="shared" si="6"/>
        <v>223954061</v>
      </c>
      <c r="N8" s="199">
        <f t="shared" si="7"/>
        <v>57824837</v>
      </c>
      <c r="O8" s="199">
        <f t="shared" si="8"/>
        <v>94592516</v>
      </c>
      <c r="P8" s="199">
        <f t="shared" si="9"/>
        <v>37180968</v>
      </c>
      <c r="Q8" s="199">
        <f t="shared" si="10"/>
        <v>57411548</v>
      </c>
      <c r="R8" s="186"/>
    </row>
    <row r="9" spans="1:18" s="184" customFormat="1" ht="51" customHeight="1">
      <c r="A9" s="28" t="s">
        <v>606</v>
      </c>
      <c r="B9" s="198">
        <f t="shared" si="0"/>
        <v>42808543</v>
      </c>
      <c r="C9" s="199"/>
      <c r="D9" s="199">
        <f t="shared" si="1"/>
        <v>61853400</v>
      </c>
      <c r="E9" s="199">
        <v>38647555</v>
      </c>
      <c r="F9" s="199">
        <v>23205845</v>
      </c>
      <c r="G9" s="199">
        <f t="shared" si="3"/>
        <v>19044857</v>
      </c>
      <c r="H9" s="199">
        <v>12378551</v>
      </c>
      <c r="I9" s="199">
        <v>6666306</v>
      </c>
      <c r="J9" s="199">
        <f t="shared" si="4"/>
        <v>229994925</v>
      </c>
      <c r="K9" s="199"/>
      <c r="L9" s="199">
        <f t="shared" si="5"/>
        <v>343632298</v>
      </c>
      <c r="M9" s="199">
        <f t="shared" si="6"/>
        <v>262601616</v>
      </c>
      <c r="N9" s="199">
        <f t="shared" si="7"/>
        <v>81030682</v>
      </c>
      <c r="O9" s="199">
        <f t="shared" si="8"/>
        <v>113637373</v>
      </c>
      <c r="P9" s="199">
        <f t="shared" si="9"/>
        <v>49559519</v>
      </c>
      <c r="Q9" s="199">
        <f t="shared" si="10"/>
        <v>64077854</v>
      </c>
      <c r="R9" s="200"/>
    </row>
    <row r="10" spans="1:18" s="184" customFormat="1" ht="51" customHeight="1">
      <c r="A10" s="28" t="s">
        <v>607</v>
      </c>
      <c r="B10" s="199">
        <f t="shared" si="0"/>
        <v>30187518</v>
      </c>
      <c r="C10" s="199"/>
      <c r="D10" s="199">
        <f t="shared" si="1"/>
        <v>60310145</v>
      </c>
      <c r="E10" s="199">
        <v>42375675</v>
      </c>
      <c r="F10" s="199">
        <v>17934470</v>
      </c>
      <c r="G10" s="199">
        <f t="shared" si="3"/>
        <v>30122627</v>
      </c>
      <c r="H10" s="199">
        <v>17566518</v>
      </c>
      <c r="I10" s="199">
        <v>12556109</v>
      </c>
      <c r="J10" s="199">
        <f t="shared" si="4"/>
        <v>260182443</v>
      </c>
      <c r="K10" s="199"/>
      <c r="L10" s="199">
        <f t="shared" si="5"/>
        <v>403942443</v>
      </c>
      <c r="M10" s="199">
        <f t="shared" si="6"/>
        <v>304977291</v>
      </c>
      <c r="N10" s="199">
        <f t="shared" si="7"/>
        <v>98965152</v>
      </c>
      <c r="O10" s="199">
        <f t="shared" si="8"/>
        <v>143760000</v>
      </c>
      <c r="P10" s="199">
        <f t="shared" si="9"/>
        <v>67126037</v>
      </c>
      <c r="Q10" s="199">
        <f t="shared" si="10"/>
        <v>76633963</v>
      </c>
      <c r="R10" s="200"/>
    </row>
    <row r="11" spans="1:18" s="184" customFormat="1" ht="51" customHeight="1">
      <c r="A11" s="28" t="s">
        <v>583</v>
      </c>
      <c r="B11" s="199">
        <f t="shared" si="0"/>
        <v>38606346</v>
      </c>
      <c r="C11" s="199"/>
      <c r="D11" s="199">
        <f t="shared" si="1"/>
        <v>99052590</v>
      </c>
      <c r="E11" s="199">
        <v>47831120</v>
      </c>
      <c r="F11" s="199">
        <v>51221470</v>
      </c>
      <c r="G11" s="199">
        <f t="shared" si="3"/>
        <v>60446244</v>
      </c>
      <c r="H11" s="199">
        <v>19582316</v>
      </c>
      <c r="I11" s="199">
        <v>40863928</v>
      </c>
      <c r="J11" s="199">
        <f t="shared" si="4"/>
        <v>298788789</v>
      </c>
      <c r="K11" s="199"/>
      <c r="L11" s="199">
        <f t="shared" si="5"/>
        <v>502995033</v>
      </c>
      <c r="M11" s="199">
        <f t="shared" si="6"/>
        <v>352808411</v>
      </c>
      <c r="N11" s="199">
        <f t="shared" si="7"/>
        <v>150186622</v>
      </c>
      <c r="O11" s="199">
        <f t="shared" si="8"/>
        <v>204206244</v>
      </c>
      <c r="P11" s="199">
        <f t="shared" si="9"/>
        <v>86708353</v>
      </c>
      <c r="Q11" s="199">
        <f t="shared" si="10"/>
        <v>117497891</v>
      </c>
      <c r="R11" s="200"/>
    </row>
    <row r="12" spans="1:18" s="184" customFormat="1" ht="51" customHeight="1">
      <c r="A12" s="28" t="s">
        <v>645</v>
      </c>
      <c r="B12" s="199">
        <f t="shared" si="0"/>
        <v>58396963</v>
      </c>
      <c r="C12" s="199"/>
      <c r="D12" s="199">
        <f t="shared" si="1"/>
        <v>82088877</v>
      </c>
      <c r="E12" s="199">
        <v>53007400</v>
      </c>
      <c r="F12" s="199">
        <v>29081477</v>
      </c>
      <c r="G12" s="199">
        <f t="shared" si="3"/>
        <v>23691914</v>
      </c>
      <c r="H12" s="199">
        <v>23420408</v>
      </c>
      <c r="I12" s="199">
        <v>271506</v>
      </c>
      <c r="J12" s="199">
        <f t="shared" si="4"/>
        <v>357185752</v>
      </c>
      <c r="K12" s="199"/>
      <c r="L12" s="199">
        <f t="shared" si="5"/>
        <v>585083910</v>
      </c>
      <c r="M12" s="199">
        <f t="shared" si="6"/>
        <v>405815811</v>
      </c>
      <c r="N12" s="199">
        <f t="shared" si="7"/>
        <v>179268099</v>
      </c>
      <c r="O12" s="199">
        <f t="shared" si="8"/>
        <v>227898158</v>
      </c>
      <c r="P12" s="199">
        <f t="shared" si="9"/>
        <v>110128761</v>
      </c>
      <c r="Q12" s="199">
        <f t="shared" si="10"/>
        <v>117769397</v>
      </c>
      <c r="R12" s="200"/>
    </row>
    <row r="13" spans="1:18" s="184" customFormat="1" ht="51" customHeight="1">
      <c r="A13" s="28" t="s">
        <v>276</v>
      </c>
      <c r="B13" s="199">
        <f t="shared" si="0"/>
        <v>49318660</v>
      </c>
      <c r="C13" s="199"/>
      <c r="D13" s="199">
        <f t="shared" si="1"/>
        <v>81439973</v>
      </c>
      <c r="E13" s="332">
        <v>53392129</v>
      </c>
      <c r="F13" s="332">
        <v>28047844</v>
      </c>
      <c r="G13" s="332">
        <f t="shared" si="3"/>
        <v>32121313</v>
      </c>
      <c r="H13" s="332">
        <v>25548453</v>
      </c>
      <c r="I13" s="332">
        <v>6572860</v>
      </c>
      <c r="J13" s="199">
        <f t="shared" si="4"/>
        <v>406504412</v>
      </c>
      <c r="K13" s="199"/>
      <c r="L13" s="199">
        <f t="shared" si="5"/>
        <v>666523883</v>
      </c>
      <c r="M13" s="199">
        <f t="shared" si="6"/>
        <v>459207940</v>
      </c>
      <c r="N13" s="199">
        <f t="shared" si="7"/>
        <v>207315943</v>
      </c>
      <c r="O13" s="199">
        <f t="shared" si="8"/>
        <v>260019471</v>
      </c>
      <c r="P13" s="199">
        <f t="shared" si="9"/>
        <v>135677214</v>
      </c>
      <c r="Q13" s="199">
        <f t="shared" si="10"/>
        <v>124342257</v>
      </c>
      <c r="R13" s="200"/>
    </row>
    <row r="14" spans="1:18" s="184" customFormat="1" ht="51" customHeight="1">
      <c r="A14" s="28" t="s">
        <v>766</v>
      </c>
      <c r="B14" s="210">
        <f t="shared" si="0"/>
        <v>-42633254</v>
      </c>
      <c r="C14" s="210"/>
      <c r="D14" s="199">
        <f t="shared" si="1"/>
        <v>63622535</v>
      </c>
      <c r="E14" s="199">
        <v>54472275</v>
      </c>
      <c r="F14" s="199">
        <v>9150260</v>
      </c>
      <c r="G14" s="199">
        <f t="shared" si="3"/>
        <v>106255789</v>
      </c>
      <c r="H14" s="199">
        <v>28329014</v>
      </c>
      <c r="I14" s="199">
        <v>77926775</v>
      </c>
      <c r="J14" s="199">
        <f t="shared" si="4"/>
        <v>363871158</v>
      </c>
      <c r="K14" s="199"/>
      <c r="L14" s="199">
        <f t="shared" si="5"/>
        <v>730146418</v>
      </c>
      <c r="M14" s="199">
        <f t="shared" si="6"/>
        <v>513680215</v>
      </c>
      <c r="N14" s="199">
        <f t="shared" si="7"/>
        <v>216466203</v>
      </c>
      <c r="O14" s="199">
        <f t="shared" si="8"/>
        <v>366275260</v>
      </c>
      <c r="P14" s="199">
        <f t="shared" si="9"/>
        <v>164006228</v>
      </c>
      <c r="Q14" s="199">
        <f t="shared" si="10"/>
        <v>202269032</v>
      </c>
      <c r="R14" s="200"/>
    </row>
    <row r="15" spans="1:18" s="184" customFormat="1" ht="51" customHeight="1">
      <c r="A15" s="28" t="s">
        <v>815</v>
      </c>
      <c r="B15" s="199">
        <f t="shared" si="0"/>
        <v>89978205</v>
      </c>
      <c r="C15" s="199"/>
      <c r="D15" s="199">
        <f t="shared" si="1"/>
        <v>123089825</v>
      </c>
      <c r="E15" s="199">
        <v>55422063</v>
      </c>
      <c r="F15" s="199">
        <v>67667762</v>
      </c>
      <c r="G15" s="199">
        <f>+H15+I15</f>
        <v>33111620</v>
      </c>
      <c r="H15" s="199">
        <v>30669240</v>
      </c>
      <c r="I15" s="199">
        <v>2442380</v>
      </c>
      <c r="J15" s="199">
        <f t="shared" si="4"/>
        <v>453849363</v>
      </c>
      <c r="K15" s="199"/>
      <c r="L15" s="199">
        <f t="shared" si="5"/>
        <v>853236243</v>
      </c>
      <c r="M15" s="199">
        <f t="shared" si="6"/>
        <v>569102278</v>
      </c>
      <c r="N15" s="199">
        <f t="shared" si="7"/>
        <v>284133965</v>
      </c>
      <c r="O15" s="199">
        <f t="shared" si="8"/>
        <v>399386880</v>
      </c>
      <c r="P15" s="199">
        <f t="shared" si="9"/>
        <v>194675468</v>
      </c>
      <c r="Q15" s="199">
        <f t="shared" si="10"/>
        <v>204711412</v>
      </c>
      <c r="R15" s="200"/>
    </row>
    <row r="16" spans="1:18" s="184" customFormat="1" ht="51" customHeight="1">
      <c r="A16" s="24" t="s">
        <v>870</v>
      </c>
      <c r="B16" s="199">
        <f t="shared" si="0"/>
        <v>35836052</v>
      </c>
      <c r="C16" s="199">
        <v>166947</v>
      </c>
      <c r="D16" s="199">
        <f t="shared" si="1"/>
        <v>83205992</v>
      </c>
      <c r="E16" s="199">
        <v>56805040</v>
      </c>
      <c r="F16" s="199">
        <v>26400952</v>
      </c>
      <c r="G16" s="199">
        <f>+H16+I16</f>
        <v>47369940</v>
      </c>
      <c r="H16" s="199">
        <v>35544169</v>
      </c>
      <c r="I16" s="199">
        <v>11825771</v>
      </c>
      <c r="J16" s="199">
        <f t="shared" si="4"/>
        <v>489685415</v>
      </c>
      <c r="K16" s="199">
        <v>166947</v>
      </c>
      <c r="L16" s="199">
        <f t="shared" si="5"/>
        <v>936442235</v>
      </c>
      <c r="M16" s="199">
        <f t="shared" si="6"/>
        <v>625907318</v>
      </c>
      <c r="N16" s="199">
        <f t="shared" si="7"/>
        <v>310534917</v>
      </c>
      <c r="O16" s="201">
        <f t="shared" si="8"/>
        <v>446756820</v>
      </c>
      <c r="P16" s="201">
        <f t="shared" si="9"/>
        <v>230219637</v>
      </c>
      <c r="Q16" s="201">
        <f t="shared" si="10"/>
        <v>216537183</v>
      </c>
      <c r="R16" s="200"/>
    </row>
    <row r="17" spans="1:14" s="1" customFormat="1" ht="20.25" customHeight="1">
      <c r="A17" s="56" t="s">
        <v>519</v>
      </c>
      <c r="B17" s="56"/>
      <c r="C17" s="56"/>
      <c r="D17" s="56"/>
      <c r="E17" s="56"/>
      <c r="F17" s="56"/>
      <c r="G17" s="56"/>
      <c r="H17" s="56"/>
      <c r="I17" s="56"/>
      <c r="J17" s="56"/>
      <c r="K17" s="56"/>
      <c r="L17" s="56"/>
      <c r="M17" s="56"/>
      <c r="N17" s="56"/>
    </row>
    <row r="18" spans="1:19" s="174" customFormat="1" ht="20.25" customHeight="1">
      <c r="A18" s="172" t="s">
        <v>753</v>
      </c>
      <c r="B18" s="173"/>
      <c r="C18" s="173"/>
      <c r="D18" s="173"/>
      <c r="E18" s="173"/>
      <c r="F18" s="173"/>
      <c r="G18" s="173"/>
      <c r="H18" s="173"/>
      <c r="I18" s="173"/>
      <c r="J18" s="173"/>
      <c r="K18" s="173"/>
      <c r="L18" s="173"/>
      <c r="M18" s="173"/>
      <c r="N18" s="172"/>
      <c r="O18" s="173"/>
      <c r="P18" s="173"/>
      <c r="Q18" s="173"/>
      <c r="R18" s="173"/>
      <c r="S18" s="173"/>
    </row>
    <row r="19" spans="1:24" ht="20.25" customHeight="1">
      <c r="A19" s="284" t="s">
        <v>953</v>
      </c>
      <c r="B19" s="175"/>
      <c r="C19" s="175"/>
      <c r="D19" s="175"/>
      <c r="E19" s="175"/>
      <c r="F19" s="175"/>
      <c r="G19" s="175"/>
      <c r="H19" s="175"/>
      <c r="I19" s="175"/>
      <c r="J19" s="175"/>
      <c r="K19" s="175"/>
      <c r="L19" s="175"/>
      <c r="M19" s="175"/>
      <c r="N19" s="175"/>
      <c r="O19" s="175"/>
      <c r="P19" s="175"/>
      <c r="Q19" s="175"/>
      <c r="R19" s="186"/>
      <c r="X19" s="187"/>
    </row>
    <row r="20" spans="2:30" ht="24" customHeight="1">
      <c r="B20" s="202"/>
      <c r="C20" s="202"/>
      <c r="R20" s="186"/>
      <c r="S20" s="187"/>
      <c r="T20" s="187"/>
      <c r="U20" s="187"/>
      <c r="V20" s="187"/>
      <c r="W20" s="187"/>
      <c r="X20" s="187"/>
      <c r="Y20" s="187"/>
      <c r="Z20" s="187"/>
      <c r="AA20" s="187"/>
      <c r="AB20" s="187"/>
      <c r="AC20" s="187"/>
      <c r="AD20" s="187"/>
    </row>
    <row r="21" spans="2:30" ht="24" customHeight="1">
      <c r="B21" s="202"/>
      <c r="C21" s="202"/>
      <c r="R21" s="186"/>
      <c r="S21" s="187"/>
      <c r="T21" s="187"/>
      <c r="U21" s="187"/>
      <c r="X21" s="187"/>
      <c r="Y21" s="187"/>
      <c r="Z21" s="187"/>
      <c r="AB21" s="187"/>
      <c r="AC21" s="187"/>
      <c r="AD21" s="187"/>
    </row>
    <row r="22" spans="2:30" ht="24" customHeight="1">
      <c r="B22" s="202"/>
      <c r="C22" s="202"/>
      <c r="R22" s="186"/>
      <c r="S22" s="187"/>
      <c r="T22" s="187"/>
      <c r="U22" s="187"/>
      <c r="V22" s="187"/>
      <c r="W22" s="187"/>
      <c r="X22" s="187"/>
      <c r="Y22" s="187"/>
      <c r="Z22" s="187"/>
      <c r="AA22" s="187"/>
      <c r="AB22" s="187"/>
      <c r="AC22" s="187"/>
      <c r="AD22" s="187"/>
    </row>
    <row r="23" spans="1:30" ht="24" customHeight="1">
      <c r="A23" s="203"/>
      <c r="B23" s="204"/>
      <c r="C23" s="204"/>
      <c r="D23" s="203"/>
      <c r="E23" s="203"/>
      <c r="F23" s="203"/>
      <c r="G23" s="203"/>
      <c r="H23" s="203"/>
      <c r="I23" s="203"/>
      <c r="J23" s="203"/>
      <c r="K23" s="203"/>
      <c r="L23" s="203"/>
      <c r="M23" s="203"/>
      <c r="N23" s="203"/>
      <c r="O23" s="203"/>
      <c r="P23" s="203"/>
      <c r="Q23" s="203"/>
      <c r="R23" s="187"/>
      <c r="S23" s="187"/>
      <c r="T23" s="187"/>
      <c r="U23" s="187"/>
      <c r="V23" s="187"/>
      <c r="W23" s="187"/>
      <c r="X23" s="187"/>
      <c r="Y23" s="187"/>
      <c r="Z23" s="187"/>
      <c r="AA23" s="187"/>
      <c r="AB23" s="187"/>
      <c r="AC23" s="187"/>
      <c r="AD23" s="187"/>
    </row>
    <row r="24" spans="1:30" ht="24" customHeight="1">
      <c r="A24" s="203"/>
      <c r="B24" s="204"/>
      <c r="C24" s="204"/>
      <c r="D24" s="203"/>
      <c r="E24" s="203"/>
      <c r="F24" s="203"/>
      <c r="G24" s="203"/>
      <c r="H24" s="203"/>
      <c r="I24" s="203"/>
      <c r="J24" s="203"/>
      <c r="K24" s="203"/>
      <c r="L24" s="203"/>
      <c r="M24" s="203"/>
      <c r="N24" s="203"/>
      <c r="O24" s="203"/>
      <c r="P24" s="203"/>
      <c r="Q24" s="203"/>
      <c r="R24" s="187"/>
      <c r="S24" s="187"/>
      <c r="T24" s="187"/>
      <c r="U24" s="187"/>
      <c r="V24" s="187"/>
      <c r="W24" s="187"/>
      <c r="X24" s="187"/>
      <c r="Y24" s="187"/>
      <c r="Z24" s="187"/>
      <c r="AA24" s="187"/>
      <c r="AB24" s="187"/>
      <c r="AC24" s="187"/>
      <c r="AD24" s="187"/>
    </row>
    <row r="25" spans="1:30" ht="24" customHeight="1">
      <c r="A25" s="203"/>
      <c r="B25" s="204"/>
      <c r="C25" s="204"/>
      <c r="D25" s="203"/>
      <c r="E25" s="203"/>
      <c r="F25" s="203"/>
      <c r="G25" s="203"/>
      <c r="H25" s="203"/>
      <c r="I25" s="203"/>
      <c r="J25" s="203"/>
      <c r="K25" s="203"/>
      <c r="L25" s="203"/>
      <c r="M25" s="203"/>
      <c r="N25" s="203"/>
      <c r="O25" s="203"/>
      <c r="P25" s="203"/>
      <c r="Q25" s="203"/>
      <c r="R25" s="187"/>
      <c r="S25" s="187"/>
      <c r="T25" s="187"/>
      <c r="U25" s="187"/>
      <c r="V25" s="187"/>
      <c r="W25" s="187"/>
      <c r="X25" s="187"/>
      <c r="Y25" s="187"/>
      <c r="Z25" s="187"/>
      <c r="AA25" s="187"/>
      <c r="AB25" s="187"/>
      <c r="AC25" s="187"/>
      <c r="AD25" s="187"/>
    </row>
    <row r="26" spans="1:30" ht="24" customHeight="1">
      <c r="A26" s="203"/>
      <c r="B26" s="204"/>
      <c r="C26" s="204"/>
      <c r="D26" s="203"/>
      <c r="E26" s="203"/>
      <c r="F26" s="203"/>
      <c r="G26" s="203"/>
      <c r="H26" s="203"/>
      <c r="I26" s="203"/>
      <c r="J26" s="203"/>
      <c r="K26" s="203"/>
      <c r="L26" s="203"/>
      <c r="M26" s="203"/>
      <c r="N26" s="203"/>
      <c r="O26" s="203"/>
      <c r="P26" s="203"/>
      <c r="Q26" s="203"/>
      <c r="R26" s="187"/>
      <c r="S26" s="187"/>
      <c r="T26" s="187"/>
      <c r="U26" s="187"/>
      <c r="V26" s="187"/>
      <c r="W26" s="187"/>
      <c r="X26" s="187"/>
      <c r="Y26" s="187"/>
      <c r="Z26" s="187"/>
      <c r="AA26" s="187"/>
      <c r="AB26" s="187"/>
      <c r="AC26" s="187"/>
      <c r="AD26" s="187"/>
    </row>
  </sheetData>
  <mergeCells count="12">
    <mergeCell ref="O4:Q4"/>
    <mergeCell ref="A3:A5"/>
    <mergeCell ref="D4:F4"/>
    <mergeCell ref="G4:I4"/>
    <mergeCell ref="B3:I3"/>
    <mergeCell ref="J3:Q3"/>
    <mergeCell ref="L4:N4"/>
    <mergeCell ref="A1:I1"/>
    <mergeCell ref="A2:I2"/>
    <mergeCell ref="J1:Q1"/>
    <mergeCell ref="J2:O2"/>
    <mergeCell ref="P2:Q2"/>
  </mergeCells>
  <printOptions/>
  <pageMargins left="0.5905511811023623" right="0.1968503937007874" top="0.5905511811023623" bottom="0.7874015748031497" header="0" footer="0"/>
  <pageSetup horizontalDpi="600" verticalDpi="600" orientation="portrait" pageOrder="overThenDown" paperSize="9" r:id="rId1"/>
</worksheet>
</file>

<file path=xl/worksheets/sheet56.xml><?xml version="1.0" encoding="utf-8"?>
<worksheet xmlns="http://schemas.openxmlformats.org/spreadsheetml/2006/main" xmlns:r="http://schemas.openxmlformats.org/officeDocument/2006/relationships">
  <dimension ref="A1:AC24"/>
  <sheetViews>
    <sheetView workbookViewId="0" topLeftCell="A1">
      <pane ySplit="4" topLeftCell="BM13" activePane="bottomLeft" state="frozen"/>
      <selection pane="topLeft" activeCell="A1" sqref="A1"/>
      <selection pane="bottomLeft" activeCell="B14" sqref="B14"/>
    </sheetView>
  </sheetViews>
  <sheetFormatPr defaultColWidth="9.00390625" defaultRowHeight="24" customHeight="1"/>
  <cols>
    <col min="1" max="1" width="10.125" style="176" customWidth="1"/>
    <col min="2" max="2" width="10.875" style="176" customWidth="1"/>
    <col min="3" max="3" width="12.125" style="176" customWidth="1"/>
    <col min="4" max="4" width="10.875" style="176" customWidth="1"/>
    <col min="5" max="5" width="12.00390625" style="176" customWidth="1"/>
    <col min="6" max="6" width="10.875" style="176" customWidth="1"/>
    <col min="7" max="7" width="11.875" style="176" customWidth="1"/>
    <col min="8" max="8" width="10.875" style="176" customWidth="1"/>
    <col min="9" max="12" width="12.875" style="176" customWidth="1"/>
    <col min="13" max="13" width="12.625" style="176" customWidth="1"/>
    <col min="14" max="14" width="13.00390625" style="176" customWidth="1"/>
    <col min="15" max="15" width="13.50390625" style="176" customWidth="1"/>
    <col min="16" max="16" width="10.50390625" style="176" hidden="1" customWidth="1"/>
    <col min="17" max="17" width="12.75390625" style="163" customWidth="1"/>
    <col min="18" max="18" width="10.00390625" style="163" customWidth="1"/>
    <col min="19" max="19" width="9.50390625" style="163" customWidth="1"/>
    <col min="20" max="20" width="9.00390625" style="163" customWidth="1"/>
    <col min="21" max="22" width="7.25390625" style="163" customWidth="1"/>
    <col min="23" max="23" width="9.25390625" style="163" customWidth="1"/>
    <col min="24" max="24" width="8.75390625" style="163" customWidth="1"/>
    <col min="25" max="25" width="8.375" style="163" customWidth="1"/>
    <col min="26" max="16384" width="9.00390625" style="163" customWidth="1"/>
  </cols>
  <sheetData>
    <row r="1" spans="1:16" s="78" customFormat="1" ht="33" customHeight="1">
      <c r="A1" s="677" t="s">
        <v>770</v>
      </c>
      <c r="B1" s="677"/>
      <c r="C1" s="677"/>
      <c r="D1" s="677"/>
      <c r="E1" s="677"/>
      <c r="F1" s="677"/>
      <c r="G1" s="677"/>
      <c r="H1" s="677"/>
      <c r="I1" s="657" t="s">
        <v>224</v>
      </c>
      <c r="J1" s="657"/>
      <c r="K1" s="657"/>
      <c r="L1" s="657"/>
      <c r="M1" s="657"/>
      <c r="N1" s="657"/>
      <c r="O1" s="657"/>
      <c r="P1" s="97"/>
    </row>
    <row r="2" spans="1:28" ht="33" customHeight="1">
      <c r="A2" s="959" t="s">
        <v>856</v>
      </c>
      <c r="B2" s="959"/>
      <c r="C2" s="959"/>
      <c r="D2" s="959"/>
      <c r="E2" s="959"/>
      <c r="F2" s="959"/>
      <c r="G2" s="959"/>
      <c r="H2" s="959"/>
      <c r="I2" s="956" t="s">
        <v>857</v>
      </c>
      <c r="J2" s="956"/>
      <c r="K2" s="956"/>
      <c r="L2" s="956"/>
      <c r="M2" s="956"/>
      <c r="N2" s="957" t="s">
        <v>225</v>
      </c>
      <c r="O2" s="957"/>
      <c r="P2" s="162"/>
      <c r="Q2" s="186"/>
      <c r="R2" s="187"/>
      <c r="S2" s="187"/>
      <c r="T2" s="187"/>
      <c r="U2" s="187"/>
      <c r="V2" s="187"/>
      <c r="X2" s="187"/>
      <c r="Y2" s="187"/>
      <c r="Z2" s="188"/>
      <c r="AA2" s="188"/>
      <c r="AB2" s="187"/>
    </row>
    <row r="3" spans="1:17" ht="30" customHeight="1">
      <c r="A3" s="976" t="s">
        <v>226</v>
      </c>
      <c r="B3" s="977" t="s">
        <v>227</v>
      </c>
      <c r="C3" s="978"/>
      <c r="D3" s="967" t="s">
        <v>228</v>
      </c>
      <c r="E3" s="975"/>
      <c r="F3" s="967" t="s">
        <v>229</v>
      </c>
      <c r="G3" s="975"/>
      <c r="H3" s="205" t="s">
        <v>230</v>
      </c>
      <c r="I3" s="206" t="s">
        <v>231</v>
      </c>
      <c r="J3" s="967" t="s">
        <v>232</v>
      </c>
      <c r="K3" s="975"/>
      <c r="L3" s="967" t="s">
        <v>233</v>
      </c>
      <c r="M3" s="975"/>
      <c r="N3" s="967" t="s">
        <v>234</v>
      </c>
      <c r="O3" s="974"/>
      <c r="P3" s="164" t="s">
        <v>235</v>
      </c>
      <c r="Q3" s="186"/>
    </row>
    <row r="4" spans="1:17" ht="30" customHeight="1">
      <c r="A4" s="973"/>
      <c r="B4" s="207" t="s">
        <v>754</v>
      </c>
      <c r="C4" s="207" t="s">
        <v>755</v>
      </c>
      <c r="D4" s="196" t="s">
        <v>754</v>
      </c>
      <c r="E4" s="196" t="s">
        <v>755</v>
      </c>
      <c r="F4" s="196" t="s">
        <v>754</v>
      </c>
      <c r="G4" s="196" t="s">
        <v>755</v>
      </c>
      <c r="H4" s="189" t="s">
        <v>754</v>
      </c>
      <c r="I4" s="193" t="s">
        <v>755</v>
      </c>
      <c r="J4" s="196" t="s">
        <v>754</v>
      </c>
      <c r="K4" s="196" t="s">
        <v>755</v>
      </c>
      <c r="L4" s="196" t="s">
        <v>754</v>
      </c>
      <c r="M4" s="196" t="s">
        <v>755</v>
      </c>
      <c r="N4" s="196" t="s">
        <v>754</v>
      </c>
      <c r="O4" s="189" t="s">
        <v>755</v>
      </c>
      <c r="P4" s="208"/>
      <c r="Q4" s="186"/>
    </row>
    <row r="5" spans="1:17" ht="64.5" customHeight="1">
      <c r="A5" s="28" t="s">
        <v>236</v>
      </c>
      <c r="B5" s="198">
        <v>33599632</v>
      </c>
      <c r="C5" s="199">
        <v>34128603</v>
      </c>
      <c r="D5" s="199">
        <v>10558828</v>
      </c>
      <c r="E5" s="199">
        <v>9429091</v>
      </c>
      <c r="F5" s="199">
        <v>23040804</v>
      </c>
      <c r="G5" s="199">
        <v>24699512</v>
      </c>
      <c r="H5" s="199">
        <v>14720183</v>
      </c>
      <c r="I5" s="199">
        <v>8341747</v>
      </c>
      <c r="J5" s="199">
        <v>89295</v>
      </c>
      <c r="K5" s="199">
        <v>2870581</v>
      </c>
      <c r="L5" s="199">
        <v>14630888</v>
      </c>
      <c r="M5" s="199">
        <v>5471166</v>
      </c>
      <c r="N5" s="199">
        <v>37671692</v>
      </c>
      <c r="O5" s="199">
        <v>30170678</v>
      </c>
      <c r="P5" s="209">
        <v>121376</v>
      </c>
      <c r="Q5" s="186"/>
    </row>
    <row r="6" spans="1:17" s="184" customFormat="1" ht="64.5" customHeight="1">
      <c r="A6" s="28" t="s">
        <v>237</v>
      </c>
      <c r="B6" s="198">
        <v>38098120</v>
      </c>
      <c r="C6" s="199">
        <v>37959822</v>
      </c>
      <c r="D6" s="199">
        <v>12022643</v>
      </c>
      <c r="E6" s="199">
        <v>10159348</v>
      </c>
      <c r="F6" s="199">
        <v>26075477</v>
      </c>
      <c r="G6" s="199">
        <v>27800474</v>
      </c>
      <c r="H6" s="199">
        <v>8942995</v>
      </c>
      <c r="I6" s="199">
        <v>9436260</v>
      </c>
      <c r="J6" s="199">
        <v>610</v>
      </c>
      <c r="K6" s="199">
        <v>13804298</v>
      </c>
      <c r="L6" s="199">
        <v>8942385</v>
      </c>
      <c r="M6" s="210">
        <v>-4368038</v>
      </c>
      <c r="N6" s="199">
        <v>35017862</v>
      </c>
      <c r="O6" s="199">
        <v>23432436</v>
      </c>
      <c r="P6" s="209">
        <v>121311</v>
      </c>
      <c r="Q6" s="200"/>
    </row>
    <row r="7" spans="1:17" s="184" customFormat="1" ht="64.5" customHeight="1">
      <c r="A7" s="28" t="s">
        <v>238</v>
      </c>
      <c r="B7" s="198">
        <v>39820677</v>
      </c>
      <c r="C7" s="199">
        <v>38647555</v>
      </c>
      <c r="D7" s="199">
        <v>16258207</v>
      </c>
      <c r="E7" s="199">
        <v>12378551</v>
      </c>
      <c r="F7" s="199">
        <v>23562470</v>
      </c>
      <c r="G7" s="199">
        <v>26269004</v>
      </c>
      <c r="H7" s="199">
        <v>13479324</v>
      </c>
      <c r="I7" s="199">
        <v>23205845</v>
      </c>
      <c r="J7" s="199">
        <v>610</v>
      </c>
      <c r="K7" s="199">
        <v>6666306</v>
      </c>
      <c r="L7" s="199">
        <v>13478714</v>
      </c>
      <c r="M7" s="199">
        <v>16539539</v>
      </c>
      <c r="N7" s="199">
        <v>37041184</v>
      </c>
      <c r="O7" s="199">
        <v>42808543</v>
      </c>
      <c r="P7" s="209">
        <v>121311</v>
      </c>
      <c r="Q7" s="200"/>
    </row>
    <row r="8" spans="1:17" s="214" customFormat="1" ht="64.5" customHeight="1">
      <c r="A8" s="28" t="s">
        <v>239</v>
      </c>
      <c r="B8" s="211">
        <v>44833609</v>
      </c>
      <c r="C8" s="282">
        <v>42375674</v>
      </c>
      <c r="D8" s="211">
        <v>16623394</v>
      </c>
      <c r="E8" s="282">
        <v>17566518</v>
      </c>
      <c r="F8" s="211">
        <v>28210215</v>
      </c>
      <c r="G8" s="282">
        <v>24809156</v>
      </c>
      <c r="H8" s="211">
        <v>10356100</v>
      </c>
      <c r="I8" s="282">
        <v>17934471</v>
      </c>
      <c r="J8" s="211">
        <v>182680</v>
      </c>
      <c r="K8" s="282">
        <v>12556110</v>
      </c>
      <c r="L8" s="211">
        <v>10173420</v>
      </c>
      <c r="M8" s="282">
        <v>5378361</v>
      </c>
      <c r="N8" s="211">
        <v>38383635</v>
      </c>
      <c r="O8" s="282">
        <v>30187517</v>
      </c>
      <c r="P8" s="212">
        <v>121311</v>
      </c>
      <c r="Q8" s="213"/>
    </row>
    <row r="9" spans="1:17" s="214" customFormat="1" ht="64.5" customHeight="1">
      <c r="A9" s="28" t="s">
        <v>240</v>
      </c>
      <c r="B9" s="211">
        <v>50221793</v>
      </c>
      <c r="C9" s="282">
        <v>47831121</v>
      </c>
      <c r="D9" s="211">
        <v>20147222</v>
      </c>
      <c r="E9" s="282">
        <v>19582317</v>
      </c>
      <c r="F9" s="211">
        <v>30074571</v>
      </c>
      <c r="G9" s="282">
        <v>28248804</v>
      </c>
      <c r="H9" s="211">
        <v>13709905</v>
      </c>
      <c r="I9" s="282">
        <v>51221471</v>
      </c>
      <c r="J9" s="211">
        <v>289682</v>
      </c>
      <c r="K9" s="282">
        <v>40863928</v>
      </c>
      <c r="L9" s="211">
        <v>13420223</v>
      </c>
      <c r="M9" s="282">
        <v>10357543</v>
      </c>
      <c r="N9" s="211">
        <v>43494794</v>
      </c>
      <c r="O9" s="282">
        <v>38606347</v>
      </c>
      <c r="P9" s="212"/>
      <c r="Q9" s="213"/>
    </row>
    <row r="10" spans="1:17" s="214" customFormat="1" ht="64.5" customHeight="1">
      <c r="A10" s="28" t="s">
        <v>241</v>
      </c>
      <c r="B10" s="211">
        <v>56701294</v>
      </c>
      <c r="C10" s="282">
        <v>53007400</v>
      </c>
      <c r="D10" s="211">
        <v>31086926</v>
      </c>
      <c r="E10" s="282">
        <v>23420408</v>
      </c>
      <c r="F10" s="211">
        <v>25614368</v>
      </c>
      <c r="G10" s="282">
        <v>29586992</v>
      </c>
      <c r="H10" s="211">
        <v>10505169</v>
      </c>
      <c r="I10" s="282">
        <v>29081477</v>
      </c>
      <c r="J10" s="211">
        <v>273597</v>
      </c>
      <c r="K10" s="282">
        <v>271506</v>
      </c>
      <c r="L10" s="211">
        <v>10231572</v>
      </c>
      <c r="M10" s="282">
        <v>28809971</v>
      </c>
      <c r="N10" s="211">
        <f aca="true" t="shared" si="0" ref="N10:O13">L10+F10</f>
        <v>35845940</v>
      </c>
      <c r="O10" s="211">
        <f t="shared" si="0"/>
        <v>58396963</v>
      </c>
      <c r="P10" s="212"/>
      <c r="Q10" s="213"/>
    </row>
    <row r="11" spans="1:17" s="214" customFormat="1" ht="64.5" customHeight="1">
      <c r="A11" s="28" t="s">
        <v>276</v>
      </c>
      <c r="B11" s="316">
        <v>56467332</v>
      </c>
      <c r="C11" s="282">
        <v>53392129</v>
      </c>
      <c r="D11" s="211">
        <v>33014931</v>
      </c>
      <c r="E11" s="282">
        <v>25548453</v>
      </c>
      <c r="F11" s="211">
        <v>23452401</v>
      </c>
      <c r="G11" s="282">
        <v>27843676</v>
      </c>
      <c r="H11" s="211">
        <v>14726134</v>
      </c>
      <c r="I11" s="282">
        <v>22067454</v>
      </c>
      <c r="J11" s="211">
        <v>496161</v>
      </c>
      <c r="K11" s="282">
        <v>592470</v>
      </c>
      <c r="L11" s="211">
        <v>14229973</v>
      </c>
      <c r="M11" s="282">
        <v>21474984</v>
      </c>
      <c r="N11" s="211">
        <f t="shared" si="0"/>
        <v>37682374</v>
      </c>
      <c r="O11" s="211">
        <f t="shared" si="0"/>
        <v>49318660</v>
      </c>
      <c r="P11" s="212"/>
      <c r="Q11" s="213"/>
    </row>
    <row r="12" spans="1:17" s="214" customFormat="1" ht="64.5" customHeight="1">
      <c r="A12" s="28" t="s">
        <v>766</v>
      </c>
      <c r="B12" s="316">
        <v>55268615</v>
      </c>
      <c r="C12" s="282">
        <v>54472275</v>
      </c>
      <c r="D12" s="211">
        <v>34157938</v>
      </c>
      <c r="E12" s="282">
        <v>28239014</v>
      </c>
      <c r="F12" s="211">
        <v>21110677</v>
      </c>
      <c r="G12" s="282">
        <v>26143261</v>
      </c>
      <c r="H12" s="211">
        <v>20400531</v>
      </c>
      <c r="I12" s="282">
        <v>9150260</v>
      </c>
      <c r="J12" s="211">
        <v>801492</v>
      </c>
      <c r="K12" s="282">
        <v>77926775</v>
      </c>
      <c r="L12" s="211">
        <v>19559039</v>
      </c>
      <c r="M12" s="210">
        <v>-68776515</v>
      </c>
      <c r="N12" s="211">
        <f>L12+F12</f>
        <v>40669716</v>
      </c>
      <c r="O12" s="210">
        <f>M12+G12</f>
        <v>-42633254</v>
      </c>
      <c r="P12" s="212"/>
      <c r="Q12" s="213"/>
    </row>
    <row r="13" spans="1:17" s="214" customFormat="1" ht="64.5" customHeight="1">
      <c r="A13" s="28" t="s">
        <v>815</v>
      </c>
      <c r="B13" s="316">
        <v>56121210</v>
      </c>
      <c r="C13" s="282">
        <v>55422063</v>
      </c>
      <c r="D13" s="211">
        <v>36044684</v>
      </c>
      <c r="E13" s="282">
        <v>30669240</v>
      </c>
      <c r="F13" s="211">
        <v>20076526</v>
      </c>
      <c r="G13" s="282">
        <v>24752824</v>
      </c>
      <c r="H13" s="211">
        <v>18646702</v>
      </c>
      <c r="I13" s="282">
        <v>67667761</v>
      </c>
      <c r="J13" s="211">
        <v>645404</v>
      </c>
      <c r="K13" s="282">
        <v>2442380</v>
      </c>
      <c r="L13" s="211">
        <v>18001298</v>
      </c>
      <c r="M13" s="210">
        <v>65225381</v>
      </c>
      <c r="N13" s="211">
        <f t="shared" si="0"/>
        <v>38077824</v>
      </c>
      <c r="O13" s="211">
        <f t="shared" si="0"/>
        <v>89978205</v>
      </c>
      <c r="P13" s="212"/>
      <c r="Q13" s="213"/>
    </row>
    <row r="14" spans="1:17" s="214" customFormat="1" ht="64.5" customHeight="1">
      <c r="A14" s="24" t="s">
        <v>870</v>
      </c>
      <c r="B14" s="215">
        <v>57146760</v>
      </c>
      <c r="C14" s="283">
        <v>56805040</v>
      </c>
      <c r="D14" s="215">
        <v>35859961</v>
      </c>
      <c r="E14" s="283">
        <v>35544169</v>
      </c>
      <c r="F14" s="215">
        <v>21286799</v>
      </c>
      <c r="G14" s="283">
        <v>21260870</v>
      </c>
      <c r="H14" s="215">
        <v>10342657</v>
      </c>
      <c r="I14" s="283">
        <v>26400952</v>
      </c>
      <c r="J14" s="215">
        <v>510872</v>
      </c>
      <c r="K14" s="283">
        <v>11825771</v>
      </c>
      <c r="L14" s="215">
        <v>9831785</v>
      </c>
      <c r="M14" s="335">
        <v>14575181</v>
      </c>
      <c r="N14" s="215">
        <f>L14+F14</f>
        <v>31118584</v>
      </c>
      <c r="O14" s="215">
        <f>M14+G14</f>
        <v>35836051</v>
      </c>
      <c r="P14" s="212"/>
      <c r="Q14" s="213"/>
    </row>
    <row r="15" spans="1:25" s="174" customFormat="1" ht="18" customHeight="1">
      <c r="A15" s="172" t="s">
        <v>242</v>
      </c>
      <c r="B15" s="173"/>
      <c r="C15" s="173"/>
      <c r="D15" s="173"/>
      <c r="E15" s="173"/>
      <c r="F15" s="173"/>
      <c r="G15" s="173"/>
      <c r="H15" s="173"/>
      <c r="I15" s="216" t="s">
        <v>243</v>
      </c>
      <c r="J15" s="173"/>
      <c r="K15" s="173"/>
      <c r="L15" s="173"/>
      <c r="M15" s="173"/>
      <c r="N15" s="173"/>
      <c r="O15" s="173"/>
      <c r="P15" s="173"/>
      <c r="Q15" s="173"/>
      <c r="R15" s="173"/>
      <c r="S15" s="172"/>
      <c r="T15" s="173"/>
      <c r="U15" s="173"/>
      <c r="V15" s="173"/>
      <c r="W15" s="173"/>
      <c r="X15" s="173"/>
      <c r="Y15" s="173"/>
    </row>
    <row r="16" spans="1:25" s="174" customFormat="1" ht="21" customHeight="1">
      <c r="A16" s="284" t="s">
        <v>954</v>
      </c>
      <c r="B16" s="173"/>
      <c r="D16" s="173"/>
      <c r="F16" s="173"/>
      <c r="H16" s="173"/>
      <c r="J16" s="173"/>
      <c r="L16" s="173"/>
      <c r="N16" s="173"/>
      <c r="P16" s="173">
        <v>121311</v>
      </c>
      <c r="Q16" s="173"/>
      <c r="R16" s="173"/>
      <c r="S16" s="172"/>
      <c r="T16" s="173"/>
      <c r="U16" s="173"/>
      <c r="V16" s="173"/>
      <c r="W16" s="173"/>
      <c r="X16" s="173"/>
      <c r="Y16" s="173"/>
    </row>
    <row r="17" spans="1:23" ht="24" customHeight="1">
      <c r="A17" s="175"/>
      <c r="B17" s="175"/>
      <c r="C17" s="175"/>
      <c r="D17" s="175"/>
      <c r="E17" s="175"/>
      <c r="F17" s="175"/>
      <c r="G17" s="175"/>
      <c r="H17" s="175"/>
      <c r="I17" s="175"/>
      <c r="J17" s="175"/>
      <c r="K17" s="175"/>
      <c r="L17" s="175"/>
      <c r="M17" s="175"/>
      <c r="N17" s="175"/>
      <c r="O17" s="175"/>
      <c r="P17" s="175"/>
      <c r="Q17" s="186"/>
      <c r="W17" s="187"/>
    </row>
    <row r="18" spans="2:29" ht="24" customHeight="1">
      <c r="B18" s="202"/>
      <c r="C18" s="202"/>
      <c r="Q18" s="186"/>
      <c r="R18" s="187"/>
      <c r="S18" s="187"/>
      <c r="T18" s="187"/>
      <c r="U18" s="187"/>
      <c r="V18" s="187"/>
      <c r="W18" s="187"/>
      <c r="X18" s="187"/>
      <c r="Y18" s="187"/>
      <c r="Z18" s="187"/>
      <c r="AA18" s="187"/>
      <c r="AB18" s="187"/>
      <c r="AC18" s="187"/>
    </row>
    <row r="19" spans="2:29" ht="24" customHeight="1">
      <c r="B19" s="202"/>
      <c r="C19" s="202"/>
      <c r="Q19" s="186"/>
      <c r="R19" s="187"/>
      <c r="S19" s="187"/>
      <c r="T19" s="187"/>
      <c r="W19" s="187"/>
      <c r="X19" s="187"/>
      <c r="Y19" s="187"/>
      <c r="AA19" s="187"/>
      <c r="AB19" s="187"/>
      <c r="AC19" s="187"/>
    </row>
    <row r="20" spans="2:29" ht="24" customHeight="1">
      <c r="B20" s="202"/>
      <c r="C20" s="202"/>
      <c r="Q20" s="186"/>
      <c r="R20" s="187"/>
      <c r="S20" s="187"/>
      <c r="T20" s="187"/>
      <c r="U20" s="187"/>
      <c r="V20" s="187"/>
      <c r="W20" s="187"/>
      <c r="X20" s="187"/>
      <c r="Y20" s="187"/>
      <c r="Z20" s="187"/>
      <c r="AA20" s="187"/>
      <c r="AB20" s="187"/>
      <c r="AC20" s="187"/>
    </row>
    <row r="21" spans="1:29" ht="24" customHeight="1">
      <c r="A21" s="203"/>
      <c r="B21" s="204"/>
      <c r="C21" s="204"/>
      <c r="D21" s="203"/>
      <c r="E21" s="203"/>
      <c r="F21" s="203"/>
      <c r="G21" s="203"/>
      <c r="H21" s="203"/>
      <c r="I21" s="203"/>
      <c r="J21" s="203"/>
      <c r="K21" s="203"/>
      <c r="L21" s="203"/>
      <c r="M21" s="203"/>
      <c r="N21" s="203"/>
      <c r="O21" s="203"/>
      <c r="P21" s="203"/>
      <c r="Q21" s="187"/>
      <c r="R21" s="187"/>
      <c r="S21" s="187"/>
      <c r="T21" s="187"/>
      <c r="U21" s="187"/>
      <c r="V21" s="187"/>
      <c r="W21" s="187"/>
      <c r="X21" s="187"/>
      <c r="Y21" s="187"/>
      <c r="Z21" s="187"/>
      <c r="AA21" s="187"/>
      <c r="AB21" s="187"/>
      <c r="AC21" s="187"/>
    </row>
    <row r="22" spans="1:29" ht="24" customHeight="1">
      <c r="A22" s="203"/>
      <c r="B22" s="204"/>
      <c r="C22" s="204"/>
      <c r="D22" s="203"/>
      <c r="E22" s="203"/>
      <c r="F22" s="203"/>
      <c r="G22" s="203"/>
      <c r="H22" s="203"/>
      <c r="I22" s="203"/>
      <c r="J22" s="203"/>
      <c r="K22" s="203"/>
      <c r="L22" s="203"/>
      <c r="M22" s="203"/>
      <c r="N22" s="203"/>
      <c r="O22" s="203"/>
      <c r="P22" s="203"/>
      <c r="Q22" s="187"/>
      <c r="R22" s="187"/>
      <c r="S22" s="187"/>
      <c r="T22" s="187"/>
      <c r="U22" s="187"/>
      <c r="V22" s="187"/>
      <c r="W22" s="187"/>
      <c r="X22" s="187"/>
      <c r="Y22" s="187"/>
      <c r="Z22" s="187"/>
      <c r="AA22" s="187"/>
      <c r="AB22" s="187"/>
      <c r="AC22" s="187"/>
    </row>
    <row r="23" spans="1:29" ht="24" customHeight="1">
      <c r="A23" s="203"/>
      <c r="B23" s="204"/>
      <c r="C23" s="204"/>
      <c r="D23" s="203"/>
      <c r="E23" s="203"/>
      <c r="F23" s="203"/>
      <c r="G23" s="203"/>
      <c r="H23" s="203"/>
      <c r="I23" s="203"/>
      <c r="J23" s="203"/>
      <c r="K23" s="203"/>
      <c r="L23" s="203"/>
      <c r="M23" s="203"/>
      <c r="N23" s="203"/>
      <c r="O23" s="203"/>
      <c r="P23" s="203"/>
      <c r="Q23" s="187"/>
      <c r="R23" s="187"/>
      <c r="S23" s="187"/>
      <c r="T23" s="187"/>
      <c r="U23" s="187"/>
      <c r="V23" s="187"/>
      <c r="W23" s="187"/>
      <c r="X23" s="187"/>
      <c r="Y23" s="187"/>
      <c r="Z23" s="187"/>
      <c r="AA23" s="187"/>
      <c r="AB23" s="187"/>
      <c r="AC23" s="187"/>
    </row>
    <row r="24" spans="1:29" ht="24" customHeight="1">
      <c r="A24" s="203"/>
      <c r="B24" s="204"/>
      <c r="C24" s="204"/>
      <c r="D24" s="203"/>
      <c r="E24" s="203"/>
      <c r="F24" s="203"/>
      <c r="G24" s="203"/>
      <c r="H24" s="203"/>
      <c r="I24" s="203"/>
      <c r="J24" s="203"/>
      <c r="K24" s="203"/>
      <c r="L24" s="203"/>
      <c r="M24" s="203"/>
      <c r="N24" s="203"/>
      <c r="O24" s="203"/>
      <c r="P24" s="203"/>
      <c r="Q24" s="187"/>
      <c r="R24" s="187"/>
      <c r="S24" s="187"/>
      <c r="T24" s="187"/>
      <c r="U24" s="187"/>
      <c r="V24" s="187"/>
      <c r="W24" s="187"/>
      <c r="X24" s="187"/>
      <c r="Y24" s="187"/>
      <c r="Z24" s="187"/>
      <c r="AA24" s="187"/>
      <c r="AB24" s="187"/>
      <c r="AC24" s="187"/>
    </row>
  </sheetData>
  <mergeCells count="12">
    <mergeCell ref="F3:G3"/>
    <mergeCell ref="J3:K3"/>
    <mergeCell ref="L3:M3"/>
    <mergeCell ref="A1:H1"/>
    <mergeCell ref="A2:H2"/>
    <mergeCell ref="I1:O1"/>
    <mergeCell ref="I2:M2"/>
    <mergeCell ref="N3:O3"/>
    <mergeCell ref="N2:O2"/>
    <mergeCell ref="A3:A4"/>
    <mergeCell ref="B3:C3"/>
    <mergeCell ref="D3:E3"/>
  </mergeCells>
  <printOptions/>
  <pageMargins left="0.6299212598425197" right="0.1968503937007874" top="0.5905511811023623" bottom="0.7874015748031497" header="0" footer="0"/>
  <pageSetup horizontalDpi="600" verticalDpi="600" orientation="portrait" pageOrder="overThenDown" paperSize="9" scale="95" r:id="rId1"/>
</worksheet>
</file>

<file path=xl/worksheets/sheet57.xml><?xml version="1.0" encoding="utf-8"?>
<worksheet xmlns="http://schemas.openxmlformats.org/spreadsheetml/2006/main" xmlns:r="http://schemas.openxmlformats.org/officeDocument/2006/relationships">
  <dimension ref="A1:V34"/>
  <sheetViews>
    <sheetView workbookViewId="0" topLeftCell="A1">
      <pane ySplit="4" topLeftCell="BM13" activePane="bottomLeft" state="frozen"/>
      <selection pane="topLeft" activeCell="A1" sqref="A1"/>
      <selection pane="bottomLeft" activeCell="B14" sqref="B14"/>
    </sheetView>
  </sheetViews>
  <sheetFormatPr defaultColWidth="9.00390625" defaultRowHeight="16.5"/>
  <cols>
    <col min="1" max="1" width="8.00390625" style="0" customWidth="1"/>
    <col min="2" max="11" width="15.625" style="0" customWidth="1"/>
    <col min="12" max="12" width="8.00390625" style="0" customWidth="1"/>
    <col min="13" max="22" width="15.625" style="0" customWidth="1"/>
    <col min="23" max="16384" width="8.625" style="0" customWidth="1"/>
  </cols>
  <sheetData>
    <row r="1" spans="1:22" s="310" customFormat="1" ht="30" customHeight="1">
      <c r="A1" s="982" t="s">
        <v>181</v>
      </c>
      <c r="B1" s="982"/>
      <c r="C1" s="982"/>
      <c r="D1" s="982"/>
      <c r="E1" s="982"/>
      <c r="F1" s="982"/>
      <c r="G1" s="344" t="s">
        <v>802</v>
      </c>
      <c r="H1" s="352"/>
      <c r="I1" s="352"/>
      <c r="J1" s="352"/>
      <c r="K1" s="352"/>
      <c r="L1" s="352"/>
      <c r="M1" s="982" t="s">
        <v>181</v>
      </c>
      <c r="N1" s="982"/>
      <c r="O1" s="982"/>
      <c r="P1" s="982"/>
      <c r="Q1" s="982"/>
      <c r="R1" s="344" t="s">
        <v>854</v>
      </c>
      <c r="S1" s="344"/>
      <c r="T1" s="344"/>
      <c r="U1" s="344"/>
      <c r="V1" s="344"/>
    </row>
    <row r="2" spans="1:22" s="314" customFormat="1" ht="30" customHeight="1">
      <c r="A2" s="983" t="s">
        <v>105</v>
      </c>
      <c r="B2" s="983"/>
      <c r="C2" s="983"/>
      <c r="D2" s="983"/>
      <c r="E2" s="983"/>
      <c r="F2" s="983"/>
      <c r="G2" s="319" t="s">
        <v>103</v>
      </c>
      <c r="H2" s="353"/>
      <c r="I2" s="353"/>
      <c r="J2" s="353"/>
      <c r="K2" s="320" t="s">
        <v>225</v>
      </c>
      <c r="L2" s="353"/>
      <c r="M2" s="983" t="s">
        <v>105</v>
      </c>
      <c r="N2" s="983"/>
      <c r="O2" s="983"/>
      <c r="P2" s="983"/>
      <c r="Q2" s="983"/>
      <c r="R2" s="319" t="s">
        <v>103</v>
      </c>
      <c r="T2" s="345"/>
      <c r="V2" s="320" t="s">
        <v>225</v>
      </c>
    </row>
    <row r="3" spans="1:22" s="318" customFormat="1" ht="24.75" customHeight="1">
      <c r="A3" s="984" t="s">
        <v>805</v>
      </c>
      <c r="B3" s="979" t="s">
        <v>806</v>
      </c>
      <c r="C3" s="979"/>
      <c r="D3" s="979"/>
      <c r="E3" s="979"/>
      <c r="F3" s="980"/>
      <c r="G3" s="981" t="s">
        <v>807</v>
      </c>
      <c r="H3" s="979"/>
      <c r="I3" s="979"/>
      <c r="J3" s="979"/>
      <c r="K3" s="980"/>
      <c r="L3" s="984" t="s">
        <v>805</v>
      </c>
      <c r="M3" s="979" t="s">
        <v>808</v>
      </c>
      <c r="N3" s="979"/>
      <c r="O3" s="979"/>
      <c r="P3" s="979"/>
      <c r="Q3" s="980"/>
      <c r="R3" s="981" t="s">
        <v>809</v>
      </c>
      <c r="S3" s="979"/>
      <c r="T3" s="979"/>
      <c r="U3" s="979"/>
      <c r="V3" s="980"/>
    </row>
    <row r="4" spans="1:22" s="321" customFormat="1" ht="32.25" customHeight="1">
      <c r="A4" s="984"/>
      <c r="B4" s="355" t="s">
        <v>810</v>
      </c>
      <c r="C4" s="355" t="s">
        <v>811</v>
      </c>
      <c r="D4" s="356" t="s">
        <v>814</v>
      </c>
      <c r="E4" s="356" t="s">
        <v>812</v>
      </c>
      <c r="F4" s="362" t="s">
        <v>813</v>
      </c>
      <c r="G4" s="354" t="s">
        <v>810</v>
      </c>
      <c r="H4" s="355" t="s">
        <v>811</v>
      </c>
      <c r="I4" s="356" t="s">
        <v>814</v>
      </c>
      <c r="J4" s="355" t="s">
        <v>812</v>
      </c>
      <c r="K4" s="362" t="s">
        <v>813</v>
      </c>
      <c r="L4" s="984"/>
      <c r="M4" s="355" t="s">
        <v>810</v>
      </c>
      <c r="N4" s="355" t="s">
        <v>811</v>
      </c>
      <c r="O4" s="356" t="s">
        <v>814</v>
      </c>
      <c r="P4" s="356" t="s">
        <v>812</v>
      </c>
      <c r="Q4" s="362" t="s">
        <v>813</v>
      </c>
      <c r="R4" s="354" t="s">
        <v>810</v>
      </c>
      <c r="S4" s="355" t="s">
        <v>811</v>
      </c>
      <c r="T4" s="356" t="s">
        <v>814</v>
      </c>
      <c r="U4" s="355" t="s">
        <v>812</v>
      </c>
      <c r="V4" s="362" t="s">
        <v>813</v>
      </c>
    </row>
    <row r="5" spans="1:22" s="322" customFormat="1" ht="60.75" customHeight="1">
      <c r="A5" s="42" t="s">
        <v>604</v>
      </c>
      <c r="B5" s="346">
        <v>192811</v>
      </c>
      <c r="C5" s="425">
        <v>-191</v>
      </c>
      <c r="D5" s="347"/>
      <c r="E5" s="348">
        <v>0</v>
      </c>
      <c r="F5" s="348">
        <v>192620</v>
      </c>
      <c r="G5" s="349">
        <v>84435312</v>
      </c>
      <c r="H5" s="348">
        <v>3243208</v>
      </c>
      <c r="I5" s="348"/>
      <c r="J5" s="348">
        <v>0</v>
      </c>
      <c r="K5" s="348">
        <v>87678520</v>
      </c>
      <c r="L5" s="42" t="s">
        <v>604</v>
      </c>
      <c r="M5" s="349">
        <v>59281289</v>
      </c>
      <c r="N5" s="348">
        <v>1454808</v>
      </c>
      <c r="O5" s="348"/>
      <c r="P5" s="348">
        <v>0</v>
      </c>
      <c r="Q5" s="348">
        <v>60736097</v>
      </c>
      <c r="R5" s="349">
        <v>15063206</v>
      </c>
      <c r="S5" s="348">
        <v>83502</v>
      </c>
      <c r="T5" s="348"/>
      <c r="U5" s="348">
        <v>0</v>
      </c>
      <c r="V5" s="348">
        <v>15146708</v>
      </c>
    </row>
    <row r="6" spans="1:22" s="322" customFormat="1" ht="60.75" customHeight="1">
      <c r="A6" s="42" t="s">
        <v>605</v>
      </c>
      <c r="B6" s="346">
        <v>225187</v>
      </c>
      <c r="C6" s="425">
        <v>-5282</v>
      </c>
      <c r="D6" s="347"/>
      <c r="E6" s="348">
        <v>0</v>
      </c>
      <c r="F6" s="348">
        <v>219905</v>
      </c>
      <c r="G6" s="349">
        <v>99381414</v>
      </c>
      <c r="H6" s="348">
        <v>903718</v>
      </c>
      <c r="I6" s="348"/>
      <c r="J6" s="348">
        <v>0</v>
      </c>
      <c r="K6" s="348">
        <v>100285132</v>
      </c>
      <c r="L6" s="42" t="s">
        <v>605</v>
      </c>
      <c r="M6" s="349">
        <v>69068401</v>
      </c>
      <c r="N6" s="372">
        <v>-152352</v>
      </c>
      <c r="O6" s="348"/>
      <c r="P6" s="348">
        <v>0</v>
      </c>
      <c r="Q6" s="348">
        <v>68916049</v>
      </c>
      <c r="R6" s="349">
        <v>18098090</v>
      </c>
      <c r="S6" s="372">
        <v>-332796</v>
      </c>
      <c r="T6" s="348"/>
      <c r="U6" s="348">
        <v>0</v>
      </c>
      <c r="V6" s="348">
        <v>17765294</v>
      </c>
    </row>
    <row r="7" spans="1:22" s="322" customFormat="1" ht="60.75" customHeight="1">
      <c r="A7" s="42" t="s">
        <v>606</v>
      </c>
      <c r="B7" s="346">
        <v>259629</v>
      </c>
      <c r="C7" s="347">
        <v>14159</v>
      </c>
      <c r="D7" s="347"/>
      <c r="E7" s="348">
        <v>0</v>
      </c>
      <c r="F7" s="348">
        <v>273788</v>
      </c>
      <c r="G7" s="349">
        <v>113949755</v>
      </c>
      <c r="H7" s="348">
        <v>9804080</v>
      </c>
      <c r="I7" s="348"/>
      <c r="J7" s="348">
        <v>0</v>
      </c>
      <c r="K7" s="348">
        <v>123753835</v>
      </c>
      <c r="L7" s="42" t="s">
        <v>606</v>
      </c>
      <c r="M7" s="349">
        <v>78173308</v>
      </c>
      <c r="N7" s="348">
        <v>5868383</v>
      </c>
      <c r="O7" s="348"/>
      <c r="P7" s="348">
        <v>0</v>
      </c>
      <c r="Q7" s="348">
        <v>84041691</v>
      </c>
      <c r="R7" s="349">
        <v>20659404</v>
      </c>
      <c r="S7" s="348">
        <v>1266205</v>
      </c>
      <c r="T7" s="348"/>
      <c r="U7" s="348">
        <v>0</v>
      </c>
      <c r="V7" s="348">
        <v>21925609</v>
      </c>
    </row>
    <row r="8" spans="1:22" s="322" customFormat="1" ht="60.75" customHeight="1">
      <c r="A8" s="42" t="s">
        <v>607</v>
      </c>
      <c r="B8" s="346">
        <v>195393</v>
      </c>
      <c r="C8" s="347">
        <v>19375</v>
      </c>
      <c r="D8" s="347"/>
      <c r="E8" s="348">
        <v>0</v>
      </c>
      <c r="F8" s="348">
        <v>214768</v>
      </c>
      <c r="G8" s="349">
        <v>129061580</v>
      </c>
      <c r="H8" s="348">
        <v>12722761</v>
      </c>
      <c r="I8" s="348"/>
      <c r="J8" s="348">
        <v>0</v>
      </c>
      <c r="K8" s="348">
        <v>141784341</v>
      </c>
      <c r="L8" s="42" t="s">
        <v>607</v>
      </c>
      <c r="M8" s="349">
        <v>86372005</v>
      </c>
      <c r="N8" s="348">
        <v>7806776</v>
      </c>
      <c r="O8" s="348"/>
      <c r="P8" s="348">
        <v>0</v>
      </c>
      <c r="Q8" s="348">
        <v>94178781</v>
      </c>
      <c r="R8" s="349">
        <v>22222275</v>
      </c>
      <c r="S8" s="348">
        <v>1782276</v>
      </c>
      <c r="T8" s="348"/>
      <c r="U8" s="348">
        <v>0</v>
      </c>
      <c r="V8" s="348">
        <v>24004551</v>
      </c>
    </row>
    <row r="9" spans="1:22" s="322" customFormat="1" ht="60.75" customHeight="1">
      <c r="A9" s="42" t="s">
        <v>771</v>
      </c>
      <c r="B9" s="346">
        <v>117261</v>
      </c>
      <c r="C9" s="347">
        <v>25360</v>
      </c>
      <c r="D9" s="347"/>
      <c r="E9" s="348">
        <v>0</v>
      </c>
      <c r="F9" s="348">
        <v>142621</v>
      </c>
      <c r="G9" s="349">
        <v>145821955</v>
      </c>
      <c r="H9" s="348">
        <v>18410678</v>
      </c>
      <c r="I9" s="348"/>
      <c r="J9" s="348">
        <v>0</v>
      </c>
      <c r="K9" s="348">
        <v>164232633</v>
      </c>
      <c r="L9" s="42" t="s">
        <v>771</v>
      </c>
      <c r="M9" s="349">
        <v>95826211</v>
      </c>
      <c r="N9" s="348">
        <v>11520924</v>
      </c>
      <c r="O9" s="348"/>
      <c r="P9" s="348">
        <v>0</v>
      </c>
      <c r="Q9" s="348">
        <v>107347135</v>
      </c>
      <c r="R9" s="349">
        <v>24334630</v>
      </c>
      <c r="S9" s="348">
        <v>2731770</v>
      </c>
      <c r="T9" s="348"/>
      <c r="U9" s="348">
        <v>0</v>
      </c>
      <c r="V9" s="348">
        <v>27066400</v>
      </c>
    </row>
    <row r="10" spans="1:22" s="322" customFormat="1" ht="60.75" customHeight="1">
      <c r="A10" s="42" t="s">
        <v>645</v>
      </c>
      <c r="B10" s="346">
        <v>58829</v>
      </c>
      <c r="C10" s="348">
        <v>34775</v>
      </c>
      <c r="D10" s="348"/>
      <c r="E10" s="348">
        <v>1931</v>
      </c>
      <c r="F10" s="348">
        <v>95535</v>
      </c>
      <c r="G10" s="349">
        <v>163598032</v>
      </c>
      <c r="H10" s="349">
        <v>34399051</v>
      </c>
      <c r="I10" s="349"/>
      <c r="J10" s="348">
        <v>3279811</v>
      </c>
      <c r="K10" s="348">
        <v>201276894</v>
      </c>
      <c r="L10" s="42" t="s">
        <v>645</v>
      </c>
      <c r="M10" s="349">
        <v>106199590</v>
      </c>
      <c r="N10" s="348">
        <v>21823528</v>
      </c>
      <c r="O10" s="348"/>
      <c r="P10" s="349">
        <v>2113448</v>
      </c>
      <c r="Q10" s="348">
        <v>130136566</v>
      </c>
      <c r="R10" s="349">
        <v>25830600</v>
      </c>
      <c r="S10" s="348">
        <v>5241347</v>
      </c>
      <c r="T10" s="348"/>
      <c r="U10" s="348">
        <v>514808</v>
      </c>
      <c r="V10" s="348">
        <v>31586755</v>
      </c>
    </row>
    <row r="11" spans="1:22" s="322" customFormat="1" ht="60.75" customHeight="1">
      <c r="A11" s="42" t="s">
        <v>276</v>
      </c>
      <c r="B11" s="346">
        <v>54879</v>
      </c>
      <c r="C11" s="348">
        <v>39527</v>
      </c>
      <c r="D11" s="348"/>
      <c r="E11" s="348">
        <v>1273</v>
      </c>
      <c r="F11" s="348">
        <v>95679</v>
      </c>
      <c r="G11" s="349">
        <v>180438708</v>
      </c>
      <c r="H11" s="349">
        <v>46404444</v>
      </c>
      <c r="I11" s="349"/>
      <c r="J11" s="348">
        <v>1616331</v>
      </c>
      <c r="K11" s="348">
        <v>228459483</v>
      </c>
      <c r="L11" s="42" t="s">
        <v>276</v>
      </c>
      <c r="M11" s="349">
        <v>115860045</v>
      </c>
      <c r="N11" s="348">
        <v>29488092</v>
      </c>
      <c r="O11" s="348"/>
      <c r="P11" s="349">
        <v>1051438</v>
      </c>
      <c r="Q11" s="348">
        <v>146399575</v>
      </c>
      <c r="R11" s="349">
        <v>27177095</v>
      </c>
      <c r="S11" s="348">
        <v>7041624</v>
      </c>
      <c r="T11" s="348"/>
      <c r="U11" s="348">
        <v>265359</v>
      </c>
      <c r="V11" s="348">
        <v>34484078</v>
      </c>
    </row>
    <row r="12" spans="1:22" s="322" customFormat="1" ht="60.75" customHeight="1">
      <c r="A12" s="42" t="s">
        <v>766</v>
      </c>
      <c r="B12" s="346">
        <v>55746</v>
      </c>
      <c r="C12" s="348">
        <v>24989</v>
      </c>
      <c r="D12" s="348">
        <v>35</v>
      </c>
      <c r="E12" s="372">
        <v>-2377</v>
      </c>
      <c r="F12" s="348">
        <v>78393</v>
      </c>
      <c r="G12" s="349">
        <v>196096656</v>
      </c>
      <c r="H12" s="348">
        <v>7766630</v>
      </c>
      <c r="I12" s="348">
        <v>93789</v>
      </c>
      <c r="J12" s="372">
        <v>-8085360</v>
      </c>
      <c r="K12" s="348">
        <v>195871715</v>
      </c>
      <c r="L12" s="42" t="s">
        <v>766</v>
      </c>
      <c r="M12" s="349">
        <v>124946879</v>
      </c>
      <c r="N12" s="348">
        <v>4974704</v>
      </c>
      <c r="O12" s="348">
        <v>59503</v>
      </c>
      <c r="P12" s="372">
        <v>-5103706</v>
      </c>
      <c r="Q12" s="348">
        <v>124877380</v>
      </c>
      <c r="R12" s="349">
        <v>28574707</v>
      </c>
      <c r="S12" s="348">
        <v>1430848</v>
      </c>
      <c r="T12" s="348">
        <v>13620</v>
      </c>
      <c r="U12" s="372">
        <v>-1143468</v>
      </c>
      <c r="V12" s="348">
        <v>28875707</v>
      </c>
    </row>
    <row r="13" spans="1:22" s="322" customFormat="1" ht="60.75" customHeight="1">
      <c r="A13" s="42" t="s">
        <v>815</v>
      </c>
      <c r="B13" s="346">
        <v>22787</v>
      </c>
      <c r="C13" s="348">
        <v>34898</v>
      </c>
      <c r="D13" s="348">
        <v>302</v>
      </c>
      <c r="E13" s="372">
        <v>-695</v>
      </c>
      <c r="F13" s="348">
        <f>SUM(B13:E13)</f>
        <v>57292</v>
      </c>
      <c r="G13" s="349">
        <v>210939715</v>
      </c>
      <c r="H13" s="348">
        <v>44591481</v>
      </c>
      <c r="I13" s="348">
        <v>1086050</v>
      </c>
      <c r="J13" s="372">
        <v>-1835212</v>
      </c>
      <c r="K13" s="348">
        <f>SUM(G13:J13)</f>
        <v>254782034</v>
      </c>
      <c r="L13" s="42" t="s">
        <v>815</v>
      </c>
      <c r="M13" s="349">
        <v>132833171</v>
      </c>
      <c r="N13" s="348">
        <v>28097212</v>
      </c>
      <c r="O13" s="348">
        <v>682549</v>
      </c>
      <c r="P13" s="372">
        <v>-1179207</v>
      </c>
      <c r="Q13" s="348">
        <f>SUM(M13:P13)</f>
        <v>160433725</v>
      </c>
      <c r="R13" s="349">
        <v>30631138</v>
      </c>
      <c r="S13" s="348">
        <v>6698960</v>
      </c>
      <c r="T13" s="348">
        <v>155571</v>
      </c>
      <c r="U13" s="372">
        <v>-249330</v>
      </c>
      <c r="V13" s="348">
        <f>SUM(R13:U13)</f>
        <v>37236339</v>
      </c>
    </row>
    <row r="14" spans="1:22" s="322" customFormat="1" ht="60.75" customHeight="1">
      <c r="A14" s="38" t="s">
        <v>870</v>
      </c>
      <c r="B14" s="350">
        <v>26176</v>
      </c>
      <c r="C14" s="350">
        <v>37351</v>
      </c>
      <c r="D14" s="350">
        <v>758</v>
      </c>
      <c r="E14" s="373">
        <v>-451</v>
      </c>
      <c r="F14" s="350">
        <f>SUM(B14:E14)</f>
        <v>63834</v>
      </c>
      <c r="G14" s="351">
        <v>224346592</v>
      </c>
      <c r="H14" s="350">
        <v>52948287</v>
      </c>
      <c r="I14" s="350">
        <v>2668808</v>
      </c>
      <c r="J14" s="373">
        <v>-1000705</v>
      </c>
      <c r="K14" s="350">
        <f>SUM(G14:J14)</f>
        <v>278962982</v>
      </c>
      <c r="L14" s="38" t="s">
        <v>870</v>
      </c>
      <c r="M14" s="351">
        <v>139512694</v>
      </c>
      <c r="N14" s="350">
        <v>33295302</v>
      </c>
      <c r="O14" s="350">
        <v>1665653</v>
      </c>
      <c r="P14" s="373">
        <v>-660246</v>
      </c>
      <c r="Q14" s="350">
        <f>SUM(M14:P14)</f>
        <v>173813403</v>
      </c>
      <c r="R14" s="351">
        <v>31802219</v>
      </c>
      <c r="S14" s="350">
        <v>7883740</v>
      </c>
      <c r="T14" s="350">
        <v>379577</v>
      </c>
      <c r="U14" s="373">
        <v>-131052</v>
      </c>
      <c r="V14" s="350">
        <f>SUM(R14:U14)</f>
        <v>39934484</v>
      </c>
    </row>
    <row r="15" spans="2:22" ht="16.5">
      <c r="B15" s="323"/>
      <c r="C15" s="323"/>
      <c r="D15" s="323"/>
      <c r="E15" s="323"/>
      <c r="F15" s="323"/>
      <c r="G15" s="323"/>
      <c r="H15" s="323"/>
      <c r="I15" s="323"/>
      <c r="J15" s="323"/>
      <c r="K15" s="323"/>
      <c r="M15" s="323"/>
      <c r="N15" s="323"/>
      <c r="O15" s="323"/>
      <c r="P15" s="323"/>
      <c r="Q15" s="323"/>
      <c r="R15" s="323"/>
      <c r="S15" s="323"/>
      <c r="T15" s="323"/>
      <c r="U15" s="323"/>
      <c r="V15" s="323"/>
    </row>
    <row r="16" spans="2:22" ht="16.5">
      <c r="B16" s="324"/>
      <c r="C16" s="324"/>
      <c r="D16" s="324"/>
      <c r="E16" s="324"/>
      <c r="F16" s="324"/>
      <c r="G16" s="324"/>
      <c r="H16" s="324"/>
      <c r="I16" s="324"/>
      <c r="J16" s="324"/>
      <c r="K16" s="324"/>
      <c r="M16" s="324"/>
      <c r="N16" s="324"/>
      <c r="O16" s="324"/>
      <c r="P16" s="324"/>
      <c r="Q16" s="324"/>
      <c r="R16" s="324"/>
      <c r="S16" s="324"/>
      <c r="T16" s="324"/>
      <c r="U16" s="324"/>
      <c r="V16" s="324"/>
    </row>
    <row r="17" spans="2:22" ht="16.5">
      <c r="B17" s="324"/>
      <c r="C17" s="324"/>
      <c r="D17" s="324"/>
      <c r="E17" s="324"/>
      <c r="F17" s="324"/>
      <c r="G17" s="324"/>
      <c r="H17" s="324"/>
      <c r="I17" s="324"/>
      <c r="J17" s="324"/>
      <c r="K17" s="324"/>
      <c r="M17" s="324"/>
      <c r="N17" s="324"/>
      <c r="O17" s="324"/>
      <c r="P17" s="324"/>
      <c r="Q17" s="324"/>
      <c r="R17" s="324"/>
      <c r="S17" s="324"/>
      <c r="T17" s="324"/>
      <c r="U17" s="324"/>
      <c r="V17" s="324"/>
    </row>
    <row r="18" spans="2:22" ht="16.5">
      <c r="B18" s="324"/>
      <c r="C18" s="324"/>
      <c r="D18" s="324"/>
      <c r="E18" s="324"/>
      <c r="F18" s="324"/>
      <c r="G18" s="324"/>
      <c r="H18" s="324"/>
      <c r="I18" s="324"/>
      <c r="J18" s="324"/>
      <c r="K18" s="324"/>
      <c r="M18" s="324"/>
      <c r="N18" s="324"/>
      <c r="O18" s="324"/>
      <c r="P18" s="324"/>
      <c r="Q18" s="324"/>
      <c r="R18" s="324"/>
      <c r="S18" s="324"/>
      <c r="T18" s="324"/>
      <c r="U18" s="324"/>
      <c r="V18" s="324"/>
    </row>
    <row r="19" spans="2:22" ht="16.5">
      <c r="B19" s="324"/>
      <c r="C19" s="324"/>
      <c r="D19" s="324"/>
      <c r="E19" s="324"/>
      <c r="F19" s="324"/>
      <c r="G19" s="324"/>
      <c r="H19" s="324"/>
      <c r="I19" s="324"/>
      <c r="J19" s="324"/>
      <c r="K19" s="324"/>
      <c r="M19" s="324"/>
      <c r="N19" s="324"/>
      <c r="O19" s="324"/>
      <c r="P19" s="324"/>
      <c r="Q19" s="324"/>
      <c r="R19" s="324"/>
      <c r="S19" s="324"/>
      <c r="T19" s="324"/>
      <c r="U19" s="324"/>
      <c r="V19" s="324"/>
    </row>
    <row r="20" spans="2:22" ht="16.5">
      <c r="B20" s="324"/>
      <c r="C20" s="324"/>
      <c r="D20" s="324"/>
      <c r="E20" s="324"/>
      <c r="F20" s="324"/>
      <c r="G20" s="324"/>
      <c r="H20" s="324"/>
      <c r="I20" s="324"/>
      <c r="J20" s="324"/>
      <c r="K20" s="324"/>
      <c r="M20" s="324"/>
      <c r="N20" s="324"/>
      <c r="O20" s="324"/>
      <c r="P20" s="324"/>
      <c r="Q20" s="324"/>
      <c r="R20" s="324"/>
      <c r="S20" s="324"/>
      <c r="T20" s="324"/>
      <c r="U20" s="324"/>
      <c r="V20" s="324"/>
    </row>
    <row r="21" spans="2:22" ht="16.5">
      <c r="B21" s="324"/>
      <c r="C21" s="324"/>
      <c r="D21" s="324"/>
      <c r="E21" s="324"/>
      <c r="F21" s="324"/>
      <c r="G21" s="324"/>
      <c r="H21" s="324"/>
      <c r="I21" s="324"/>
      <c r="J21" s="324"/>
      <c r="K21" s="324"/>
      <c r="M21" s="324"/>
      <c r="N21" s="324"/>
      <c r="O21" s="324"/>
      <c r="P21" s="324"/>
      <c r="Q21" s="324"/>
      <c r="R21" s="324"/>
      <c r="S21" s="324"/>
      <c r="T21" s="324"/>
      <c r="U21" s="324"/>
      <c r="V21" s="324"/>
    </row>
    <row r="22" spans="2:22" ht="16.5">
      <c r="B22" s="324"/>
      <c r="C22" s="324"/>
      <c r="D22" s="324"/>
      <c r="E22" s="324"/>
      <c r="F22" s="324"/>
      <c r="G22" s="324"/>
      <c r="H22" s="324"/>
      <c r="I22" s="324"/>
      <c r="J22" s="324"/>
      <c r="K22" s="324"/>
      <c r="M22" s="324"/>
      <c r="N22" s="324"/>
      <c r="O22" s="324"/>
      <c r="P22" s="324"/>
      <c r="Q22" s="324"/>
      <c r="R22" s="324"/>
      <c r="S22" s="324"/>
      <c r="T22" s="324"/>
      <c r="U22" s="324"/>
      <c r="V22" s="324"/>
    </row>
    <row r="23" spans="2:22" ht="16.5">
      <c r="B23" s="324"/>
      <c r="C23" s="324"/>
      <c r="D23" s="324"/>
      <c r="E23" s="324"/>
      <c r="F23" s="324"/>
      <c r="G23" s="324"/>
      <c r="H23" s="324"/>
      <c r="I23" s="324"/>
      <c r="J23" s="324"/>
      <c r="K23" s="324"/>
      <c r="M23" s="324"/>
      <c r="N23" s="324"/>
      <c r="O23" s="324"/>
      <c r="P23" s="324"/>
      <c r="Q23" s="324"/>
      <c r="R23" s="324"/>
      <c r="S23" s="324"/>
      <c r="T23" s="324"/>
      <c r="U23" s="324"/>
      <c r="V23" s="324"/>
    </row>
    <row r="24" spans="2:22" ht="16.5">
      <c r="B24" s="324"/>
      <c r="C24" s="324"/>
      <c r="D24" s="324"/>
      <c r="E24" s="324"/>
      <c r="F24" s="324"/>
      <c r="G24" s="324"/>
      <c r="H24" s="324"/>
      <c r="I24" s="324"/>
      <c r="J24" s="324"/>
      <c r="K24" s="324"/>
      <c r="M24" s="324"/>
      <c r="N24" s="324"/>
      <c r="O24" s="324"/>
      <c r="P24" s="324"/>
      <c r="Q24" s="324"/>
      <c r="R24" s="324"/>
      <c r="S24" s="324"/>
      <c r="T24" s="324"/>
      <c r="U24" s="324"/>
      <c r="V24" s="324"/>
    </row>
    <row r="25" spans="2:22" ht="16.5">
      <c r="B25" s="324"/>
      <c r="C25" s="324"/>
      <c r="D25" s="324"/>
      <c r="E25" s="324"/>
      <c r="F25" s="324"/>
      <c r="G25" s="324"/>
      <c r="H25" s="324"/>
      <c r="I25" s="324"/>
      <c r="J25" s="324"/>
      <c r="K25" s="324"/>
      <c r="M25" s="324"/>
      <c r="N25" s="324"/>
      <c r="O25" s="324"/>
      <c r="P25" s="324"/>
      <c r="Q25" s="324"/>
      <c r="R25" s="324"/>
      <c r="S25" s="324"/>
      <c r="T25" s="324"/>
      <c r="U25" s="324"/>
      <c r="V25" s="324"/>
    </row>
    <row r="26" spans="2:22" ht="13.5" customHeight="1">
      <c r="B26" s="324"/>
      <c r="C26" s="324"/>
      <c r="D26" s="324"/>
      <c r="E26" s="324"/>
      <c r="F26" s="324"/>
      <c r="G26" s="324"/>
      <c r="H26" s="324"/>
      <c r="I26" s="324"/>
      <c r="J26" s="324"/>
      <c r="K26" s="324"/>
      <c r="M26" s="324"/>
      <c r="N26" s="324"/>
      <c r="O26" s="324"/>
      <c r="P26" s="324"/>
      <c r="Q26" s="324"/>
      <c r="R26" s="324"/>
      <c r="S26" s="324"/>
      <c r="T26" s="324"/>
      <c r="U26" s="324"/>
      <c r="V26" s="324"/>
    </row>
    <row r="27" spans="2:22" ht="16.5">
      <c r="B27" s="324"/>
      <c r="C27" s="324"/>
      <c r="D27" s="324"/>
      <c r="E27" s="324"/>
      <c r="F27" s="324"/>
      <c r="G27" s="324"/>
      <c r="H27" s="324"/>
      <c r="I27" s="324"/>
      <c r="J27" s="324"/>
      <c r="K27" s="324"/>
      <c r="M27" s="324"/>
      <c r="N27" s="324"/>
      <c r="O27" s="324"/>
      <c r="P27" s="324"/>
      <c r="Q27" s="324"/>
      <c r="R27" s="324"/>
      <c r="S27" s="324"/>
      <c r="T27" s="324"/>
      <c r="U27" s="324"/>
      <c r="V27" s="324"/>
    </row>
    <row r="28" spans="2:22" ht="16.5">
      <c r="B28" s="324"/>
      <c r="C28" s="324"/>
      <c r="D28" s="324"/>
      <c r="E28" s="324"/>
      <c r="F28" s="324"/>
      <c r="G28" s="324"/>
      <c r="H28" s="324"/>
      <c r="I28" s="324"/>
      <c r="J28" s="324"/>
      <c r="K28" s="324"/>
      <c r="M28" s="324"/>
      <c r="N28" s="324"/>
      <c r="O28" s="324"/>
      <c r="P28" s="324"/>
      <c r="Q28" s="324"/>
      <c r="R28" s="324"/>
      <c r="S28" s="324"/>
      <c r="T28" s="324"/>
      <c r="U28" s="324"/>
      <c r="V28" s="324"/>
    </row>
    <row r="29" spans="2:22" ht="16.5">
      <c r="B29" s="324"/>
      <c r="C29" s="324"/>
      <c r="D29" s="324"/>
      <c r="E29" s="324"/>
      <c r="F29" s="324"/>
      <c r="G29" s="324"/>
      <c r="H29" s="324"/>
      <c r="I29" s="324"/>
      <c r="J29" s="324"/>
      <c r="K29" s="324"/>
      <c r="M29" s="324"/>
      <c r="N29" s="324"/>
      <c r="O29" s="324"/>
      <c r="P29" s="324"/>
      <c r="Q29" s="324"/>
      <c r="R29" s="324"/>
      <c r="S29" s="324"/>
      <c r="T29" s="324"/>
      <c r="U29" s="324"/>
      <c r="V29" s="324"/>
    </row>
    <row r="30" spans="2:22" ht="16.5">
      <c r="B30" s="324"/>
      <c r="C30" s="324"/>
      <c r="D30" s="324"/>
      <c r="E30" s="324"/>
      <c r="F30" s="324"/>
      <c r="G30" s="324"/>
      <c r="H30" s="324"/>
      <c r="I30" s="324"/>
      <c r="J30" s="324"/>
      <c r="K30" s="324"/>
      <c r="M30" s="324"/>
      <c r="N30" s="324"/>
      <c r="O30" s="324"/>
      <c r="P30" s="324"/>
      <c r="Q30" s="324"/>
      <c r="R30" s="324"/>
      <c r="S30" s="324"/>
      <c r="T30" s="324"/>
      <c r="U30" s="324"/>
      <c r="V30" s="324"/>
    </row>
    <row r="31" spans="2:22" ht="16.5">
      <c r="B31" s="324"/>
      <c r="C31" s="324"/>
      <c r="D31" s="324"/>
      <c r="E31" s="324"/>
      <c r="F31" s="324"/>
      <c r="G31" s="324"/>
      <c r="H31" s="324"/>
      <c r="I31" s="324"/>
      <c r="J31" s="324"/>
      <c r="K31" s="324"/>
      <c r="M31" s="324"/>
      <c r="N31" s="324"/>
      <c r="O31" s="324"/>
      <c r="P31" s="324"/>
      <c r="Q31" s="324"/>
      <c r="R31" s="324"/>
      <c r="S31" s="324"/>
      <c r="T31" s="324"/>
      <c r="U31" s="324"/>
      <c r="V31" s="324"/>
    </row>
    <row r="32" spans="2:22" ht="16.5">
      <c r="B32" s="324"/>
      <c r="C32" s="324"/>
      <c r="D32" s="324"/>
      <c r="E32" s="324"/>
      <c r="F32" s="324"/>
      <c r="G32" s="324"/>
      <c r="H32" s="324"/>
      <c r="I32" s="324"/>
      <c r="J32" s="324"/>
      <c r="K32" s="324"/>
      <c r="M32" s="324"/>
      <c r="N32" s="324"/>
      <c r="O32" s="324"/>
      <c r="P32" s="324"/>
      <c r="Q32" s="324"/>
      <c r="R32" s="324"/>
      <c r="S32" s="324"/>
      <c r="T32" s="324"/>
      <c r="U32" s="324"/>
      <c r="V32" s="324"/>
    </row>
    <row r="33" spans="2:22" ht="16.5">
      <c r="B33" s="324"/>
      <c r="C33" s="324"/>
      <c r="D33" s="324"/>
      <c r="E33" s="324"/>
      <c r="F33" s="324"/>
      <c r="G33" s="324"/>
      <c r="H33" s="324"/>
      <c r="I33" s="324"/>
      <c r="J33" s="324"/>
      <c r="K33" s="324"/>
      <c r="M33" s="324"/>
      <c r="N33" s="324"/>
      <c r="O33" s="324"/>
      <c r="P33" s="324"/>
      <c r="Q33" s="324"/>
      <c r="R33" s="324"/>
      <c r="S33" s="324"/>
      <c r="T33" s="324"/>
      <c r="U33" s="324"/>
      <c r="V33" s="324"/>
    </row>
    <row r="34" spans="2:22" ht="16.5">
      <c r="B34" s="324"/>
      <c r="C34" s="324"/>
      <c r="D34" s="324"/>
      <c r="E34" s="324"/>
      <c r="F34" s="324"/>
      <c r="G34" s="324"/>
      <c r="H34" s="324"/>
      <c r="I34" s="324"/>
      <c r="J34" s="324"/>
      <c r="K34" s="324"/>
      <c r="M34" s="324"/>
      <c r="N34" s="324"/>
      <c r="O34" s="324"/>
      <c r="P34" s="324"/>
      <c r="Q34" s="324"/>
      <c r="R34" s="324"/>
      <c r="S34" s="324"/>
      <c r="T34" s="324"/>
      <c r="U34" s="324"/>
      <c r="V34" s="324"/>
    </row>
  </sheetData>
  <mergeCells count="10">
    <mergeCell ref="M3:Q3"/>
    <mergeCell ref="R3:V3"/>
    <mergeCell ref="A1:F1"/>
    <mergeCell ref="A2:F2"/>
    <mergeCell ref="M1:Q1"/>
    <mergeCell ref="M2:Q2"/>
    <mergeCell ref="L3:L4"/>
    <mergeCell ref="A3:A4"/>
    <mergeCell ref="B3:F3"/>
    <mergeCell ref="G3:K3"/>
  </mergeCells>
  <printOptions horizontalCentered="1"/>
  <pageMargins left="0.4724409448818898" right="0.5511811023622047" top="0.5905511811023623" bottom="0.984251968503937" header="0.5118110236220472" footer="0.5118110236220472"/>
  <pageSetup horizontalDpi="600" verticalDpi="600" orientation="portrait" paperSize="9" r:id="rId1"/>
  <colBreaks count="1" manualBreakCount="1">
    <brk id="11" max="65535" man="1"/>
  </colBreaks>
</worksheet>
</file>

<file path=xl/worksheets/sheet58.xml><?xml version="1.0" encoding="utf-8"?>
<worksheet xmlns="http://schemas.openxmlformats.org/spreadsheetml/2006/main" xmlns:r="http://schemas.openxmlformats.org/officeDocument/2006/relationships">
  <dimension ref="A1:H34"/>
  <sheetViews>
    <sheetView zoomScale="75" zoomScaleNormal="75" workbookViewId="0" topLeftCell="A1">
      <selection activeCell="A7" sqref="A7"/>
    </sheetView>
  </sheetViews>
  <sheetFormatPr defaultColWidth="9.00390625" defaultRowHeight="16.5"/>
  <cols>
    <col min="1" max="1" width="26.00390625" style="380" customWidth="1"/>
    <col min="2" max="2" width="20.50390625" style="380" customWidth="1"/>
    <col min="3" max="3" width="21.00390625" style="380" customWidth="1"/>
    <col min="4" max="4" width="20.125" style="380" customWidth="1"/>
    <col min="5" max="5" width="21.125" style="380" customWidth="1"/>
    <col min="6" max="7" width="20.125" style="380" customWidth="1"/>
    <col min="8" max="8" width="24.625" style="380" customWidth="1"/>
    <col min="9" max="16384" width="9.00390625" style="380" customWidth="1"/>
  </cols>
  <sheetData>
    <row r="1" spans="1:8" s="310" customFormat="1" ht="28.5" customHeight="1">
      <c r="A1" s="383" t="s">
        <v>147</v>
      </c>
      <c r="B1" s="383"/>
      <c r="C1" s="383"/>
      <c r="D1" s="384" t="s">
        <v>146</v>
      </c>
      <c r="E1" s="383" t="s">
        <v>148</v>
      </c>
      <c r="F1" s="383"/>
      <c r="G1" s="383"/>
      <c r="H1" s="383"/>
    </row>
    <row r="2" spans="1:8" s="310" customFormat="1" ht="27.75" customHeight="1">
      <c r="A2" s="985" t="s">
        <v>106</v>
      </c>
      <c r="B2" s="985"/>
      <c r="C2" s="985"/>
      <c r="D2" s="985"/>
      <c r="E2" s="385" t="s">
        <v>824</v>
      </c>
      <c r="F2" s="385"/>
      <c r="G2" s="385"/>
      <c r="H2" s="385"/>
    </row>
    <row r="3" spans="1:8" ht="21" customHeight="1">
      <c r="A3" s="386"/>
      <c r="D3" s="386"/>
      <c r="H3" s="387" t="s">
        <v>825</v>
      </c>
    </row>
    <row r="4" spans="1:8" ht="36" customHeight="1">
      <c r="A4" s="986" t="s">
        <v>149</v>
      </c>
      <c r="B4" s="388" t="s">
        <v>150</v>
      </c>
      <c r="C4" s="988" t="s">
        <v>826</v>
      </c>
      <c r="D4" s="986" t="s">
        <v>151</v>
      </c>
      <c r="E4" s="388" t="s">
        <v>152</v>
      </c>
      <c r="F4" s="986" t="s">
        <v>153</v>
      </c>
      <c r="G4" s="986" t="s">
        <v>154</v>
      </c>
      <c r="H4" s="388" t="s">
        <v>155</v>
      </c>
    </row>
    <row r="5" spans="1:8" ht="35.25" customHeight="1">
      <c r="A5" s="987"/>
      <c r="B5" s="389" t="s">
        <v>156</v>
      </c>
      <c r="C5" s="989"/>
      <c r="D5" s="987"/>
      <c r="E5" s="389" t="s">
        <v>157</v>
      </c>
      <c r="F5" s="987"/>
      <c r="G5" s="987"/>
      <c r="H5" s="389" t="s">
        <v>158</v>
      </c>
    </row>
    <row r="6" spans="1:8" ht="16.5">
      <c r="A6" s="390"/>
      <c r="B6" s="391"/>
      <c r="C6" s="392" t="s">
        <v>159</v>
      </c>
      <c r="D6" s="392" t="s">
        <v>160</v>
      </c>
      <c r="E6" s="391" t="s">
        <v>161</v>
      </c>
      <c r="F6" s="391" t="s">
        <v>162</v>
      </c>
      <c r="G6" s="392" t="s">
        <v>163</v>
      </c>
      <c r="H6" s="392" t="s">
        <v>164</v>
      </c>
    </row>
    <row r="7" spans="1:8" ht="21.75" customHeight="1">
      <c r="A7" s="393" t="s">
        <v>107</v>
      </c>
      <c r="B7" s="394">
        <v>492774702487</v>
      </c>
      <c r="C7" s="395"/>
      <c r="D7" s="395"/>
      <c r="E7" s="395"/>
      <c r="F7" s="395"/>
      <c r="G7" s="395"/>
      <c r="H7" s="395"/>
    </row>
    <row r="8" spans="1:8" ht="21.75" customHeight="1">
      <c r="A8" s="396" t="s">
        <v>165</v>
      </c>
      <c r="B8" s="397"/>
      <c r="C8" s="397"/>
      <c r="D8" s="398"/>
      <c r="E8" s="397"/>
      <c r="F8" s="397"/>
      <c r="G8" s="397"/>
      <c r="H8" s="397"/>
    </row>
    <row r="9" spans="1:8" ht="21.75" customHeight="1">
      <c r="A9" s="399" t="s">
        <v>915</v>
      </c>
      <c r="B9" s="397"/>
      <c r="C9" s="400">
        <v>674364646</v>
      </c>
      <c r="D9" s="401">
        <v>63833872</v>
      </c>
      <c r="E9" s="398">
        <f>C9-D9</f>
        <v>610530774</v>
      </c>
      <c r="F9" s="402">
        <v>0.09465779734840964</v>
      </c>
      <c r="G9" s="398">
        <v>118203840</v>
      </c>
      <c r="H9" s="402">
        <v>5.165067175482624</v>
      </c>
    </row>
    <row r="10" spans="1:8" ht="21.75" customHeight="1">
      <c r="A10" s="399" t="s">
        <v>166</v>
      </c>
      <c r="B10" s="403"/>
      <c r="C10" s="400">
        <v>947937884019</v>
      </c>
      <c r="D10" s="404">
        <v>278962981901</v>
      </c>
      <c r="E10" s="398">
        <f>C10-D10</f>
        <v>668974902118</v>
      </c>
      <c r="F10" s="402">
        <v>0.29428403126824354</v>
      </c>
      <c r="G10" s="398">
        <v>212694973440</v>
      </c>
      <c r="H10" s="402">
        <v>3.145231367241097</v>
      </c>
    </row>
    <row r="11" spans="1:8" ht="21.75" customHeight="1">
      <c r="A11" s="399" t="s">
        <v>167</v>
      </c>
      <c r="B11" s="403"/>
      <c r="C11" s="400">
        <v>866012642165.2926</v>
      </c>
      <c r="D11" s="404">
        <v>173813402330</v>
      </c>
      <c r="E11" s="398">
        <f>C11-D11</f>
        <v>692199239835.2926</v>
      </c>
      <c r="F11" s="402">
        <v>0.20070538681215336</v>
      </c>
      <c r="G11" s="398">
        <v>172984789800</v>
      </c>
      <c r="H11" s="402">
        <v>4.001503488460421</v>
      </c>
    </row>
    <row r="12" spans="1:8" ht="21.75" customHeight="1">
      <c r="A12" s="399" t="s">
        <v>168</v>
      </c>
      <c r="B12" s="403"/>
      <c r="C12" s="400">
        <v>327617170448</v>
      </c>
      <c r="D12" s="404">
        <v>39934484384</v>
      </c>
      <c r="E12" s="398">
        <f>C12-D12</f>
        <v>287682686064</v>
      </c>
      <c r="F12" s="402">
        <v>0.12189374668425224</v>
      </c>
      <c r="G12" s="398">
        <v>75163550160</v>
      </c>
      <c r="H12" s="402">
        <v>3.8274228060224984</v>
      </c>
    </row>
    <row r="13" spans="1:8" ht="21.75" customHeight="1">
      <c r="A13" s="405"/>
      <c r="B13" s="405"/>
      <c r="C13" s="405"/>
      <c r="D13" s="405"/>
      <c r="E13" s="405"/>
      <c r="F13" s="406"/>
      <c r="G13" s="405"/>
      <c r="H13" s="405"/>
    </row>
    <row r="14" spans="1:8" ht="21.75" customHeight="1">
      <c r="A14" s="405"/>
      <c r="B14" s="405"/>
      <c r="C14" s="405"/>
      <c r="D14" s="407"/>
      <c r="E14" s="405"/>
      <c r="F14" s="405"/>
      <c r="G14" s="405"/>
      <c r="H14" s="405"/>
    </row>
    <row r="15" spans="1:8" ht="21.75" customHeight="1">
      <c r="A15" s="405"/>
      <c r="B15" s="405"/>
      <c r="C15" s="405"/>
      <c r="D15" s="405"/>
      <c r="E15" s="405"/>
      <c r="F15" s="405"/>
      <c r="G15" s="405"/>
      <c r="H15" s="405"/>
    </row>
    <row r="16" spans="1:8" ht="21.75" customHeight="1">
      <c r="A16" s="405"/>
      <c r="B16" s="405"/>
      <c r="C16" s="405"/>
      <c r="D16" s="405"/>
      <c r="E16" s="405"/>
      <c r="F16" s="405"/>
      <c r="G16" s="405"/>
      <c r="H16" s="405"/>
    </row>
    <row r="17" spans="1:8" ht="21.75" customHeight="1">
      <c r="A17" s="405"/>
      <c r="B17" s="405"/>
      <c r="C17" s="405"/>
      <c r="D17" s="405"/>
      <c r="E17" s="405"/>
      <c r="F17" s="405"/>
      <c r="G17" s="405"/>
      <c r="H17" s="405"/>
    </row>
    <row r="18" spans="1:8" ht="21.75" customHeight="1">
      <c r="A18" s="405"/>
      <c r="B18" s="405"/>
      <c r="C18" s="405"/>
      <c r="D18" s="405"/>
      <c r="E18" s="405"/>
      <c r="F18" s="405"/>
      <c r="G18" s="405"/>
      <c r="H18" s="405"/>
    </row>
    <row r="19" spans="1:8" ht="21.75" customHeight="1">
      <c r="A19" s="405"/>
      <c r="B19" s="405"/>
      <c r="C19" s="405"/>
      <c r="D19" s="405"/>
      <c r="E19" s="405"/>
      <c r="F19" s="405"/>
      <c r="G19" s="405"/>
      <c r="H19" s="405"/>
    </row>
    <row r="20" spans="1:8" ht="21.75" customHeight="1">
      <c r="A20" s="405"/>
      <c r="B20" s="405"/>
      <c r="C20" s="405"/>
      <c r="D20" s="405"/>
      <c r="E20" s="405"/>
      <c r="F20" s="405"/>
      <c r="G20" s="405"/>
      <c r="H20" s="405"/>
    </row>
    <row r="21" spans="1:8" ht="21.75" customHeight="1">
      <c r="A21" s="405"/>
      <c r="B21" s="405"/>
      <c r="C21" s="405"/>
      <c r="D21" s="405"/>
      <c r="E21" s="405"/>
      <c r="F21" s="405"/>
      <c r="G21" s="405"/>
      <c r="H21" s="405"/>
    </row>
    <row r="22" spans="1:8" ht="21.75" customHeight="1">
      <c r="A22" s="405"/>
      <c r="B22" s="405"/>
      <c r="C22" s="405"/>
      <c r="D22" s="405"/>
      <c r="E22" s="405"/>
      <c r="F22" s="405"/>
      <c r="G22" s="405"/>
      <c r="H22" s="405"/>
    </row>
    <row r="23" spans="1:8" ht="21.75" customHeight="1">
      <c r="A23" s="403" t="s">
        <v>211</v>
      </c>
      <c r="B23" s="403"/>
      <c r="C23" s="408">
        <f>SUM(C9:C22)</f>
        <v>2142242061278.2925</v>
      </c>
      <c r="D23" s="408">
        <f>SUM(D9:D22)</f>
        <v>492774702487</v>
      </c>
      <c r="E23" s="408">
        <f>SUM(E9:E22)</f>
        <v>1649467358791.2925</v>
      </c>
      <c r="F23" s="402">
        <v>0.2282990110915581</v>
      </c>
      <c r="G23" s="408">
        <f>SUM(G9:G22)</f>
        <v>460961517240</v>
      </c>
      <c r="H23" s="402">
        <v>3.578319007338081</v>
      </c>
    </row>
    <row r="24" spans="1:8" ht="16.5">
      <c r="A24" s="409"/>
      <c r="B24" s="409"/>
      <c r="C24" s="409"/>
      <c r="D24" s="409" t="s">
        <v>827</v>
      </c>
      <c r="E24" s="409"/>
      <c r="F24" s="409"/>
      <c r="G24" s="409"/>
      <c r="H24" s="409"/>
    </row>
    <row r="25" spans="1:8" s="410" customFormat="1" ht="16.5">
      <c r="A25" s="409" t="s">
        <v>822</v>
      </c>
      <c r="B25" s="409"/>
      <c r="C25" s="409"/>
      <c r="D25" s="409"/>
      <c r="E25" s="409"/>
      <c r="F25" s="409"/>
      <c r="G25" s="409"/>
      <c r="H25" s="409"/>
    </row>
    <row r="26" spans="1:8" s="410" customFormat="1" ht="6.75" customHeight="1">
      <c r="A26" s="409"/>
      <c r="B26" s="409"/>
      <c r="C26" s="409"/>
      <c r="D26" s="409"/>
      <c r="E26" s="409"/>
      <c r="F26" s="409"/>
      <c r="G26" s="409"/>
      <c r="H26" s="409"/>
    </row>
    <row r="27" spans="1:8" s="410" customFormat="1" ht="16.5">
      <c r="A27" s="409" t="s">
        <v>169</v>
      </c>
      <c r="B27" s="409"/>
      <c r="C27" s="409"/>
      <c r="D27" s="409"/>
      <c r="E27" s="409"/>
      <c r="F27" s="409"/>
      <c r="G27" s="409"/>
      <c r="H27" s="409"/>
    </row>
    <row r="28" spans="1:8" s="410" customFormat="1" ht="16.5">
      <c r="A28" s="409" t="s">
        <v>170</v>
      </c>
      <c r="B28" s="409"/>
      <c r="C28" s="409"/>
      <c r="D28" s="409"/>
      <c r="E28" s="409"/>
      <c r="F28" s="409"/>
      <c r="G28" s="409"/>
      <c r="H28" s="409"/>
    </row>
    <row r="29" spans="1:8" s="410" customFormat="1" ht="16.5">
      <c r="A29" s="409" t="s">
        <v>911</v>
      </c>
      <c r="B29" s="409"/>
      <c r="C29" s="409"/>
      <c r="D29" s="409"/>
      <c r="E29" s="409"/>
      <c r="F29" s="409"/>
      <c r="G29" s="409"/>
      <c r="H29" s="409"/>
    </row>
    <row r="30" spans="1:8" s="410" customFormat="1" ht="16.5">
      <c r="A30" s="409" t="s">
        <v>912</v>
      </c>
      <c r="B30" s="409"/>
      <c r="C30" s="409"/>
      <c r="D30" s="409"/>
      <c r="E30" s="409"/>
      <c r="F30" s="409"/>
      <c r="G30" s="409"/>
      <c r="H30" s="409"/>
    </row>
    <row r="31" spans="1:8" s="410" customFormat="1" ht="16.5">
      <c r="A31" s="409" t="s">
        <v>958</v>
      </c>
      <c r="B31" s="409"/>
      <c r="C31" s="409"/>
      <c r="D31" s="409"/>
      <c r="E31" s="409"/>
      <c r="F31" s="409"/>
      <c r="G31" s="409"/>
      <c r="H31" s="409"/>
    </row>
    <row r="32" spans="1:8" s="410" customFormat="1" ht="16.5">
      <c r="A32" s="409"/>
      <c r="B32" s="409"/>
      <c r="C32" s="409"/>
      <c r="D32" s="409"/>
      <c r="E32" s="409"/>
      <c r="F32" s="409"/>
      <c r="G32" s="409"/>
      <c r="H32" s="409"/>
    </row>
    <row r="33" spans="1:8" s="410" customFormat="1" ht="18.75" customHeight="1">
      <c r="A33" s="409" t="s">
        <v>910</v>
      </c>
      <c r="B33" s="409"/>
      <c r="C33" s="409"/>
      <c r="D33" s="409"/>
      <c r="E33" s="409"/>
      <c r="F33" s="409"/>
      <c r="G33" s="409"/>
      <c r="H33" s="409"/>
    </row>
    <row r="34" ht="5.25" customHeight="1">
      <c r="A34" s="411"/>
    </row>
    <row r="36" ht="4.5" customHeight="1"/>
  </sheetData>
  <mergeCells count="6">
    <mergeCell ref="A2:D2"/>
    <mergeCell ref="G4:G5"/>
    <mergeCell ref="A4:A5"/>
    <mergeCell ref="C4:C5"/>
    <mergeCell ref="D4:D5"/>
    <mergeCell ref="F4:F5"/>
  </mergeCells>
  <printOptions horizontalCentered="1"/>
  <pageMargins left="0.64" right="0.64" top="0.7874015748031497" bottom="0.7874015748031497" header="0.31496062992125984" footer="0.31496062992125984"/>
  <pageSetup horizontalDpi="600" verticalDpi="600" orientation="portrait" paperSize="9" r:id="rId2"/>
  <drawing r:id="rId1"/>
</worksheet>
</file>

<file path=xl/worksheets/sheet59.xml><?xml version="1.0" encoding="utf-8"?>
<worksheet xmlns="http://schemas.openxmlformats.org/spreadsheetml/2006/main" xmlns:r="http://schemas.openxmlformats.org/officeDocument/2006/relationships">
  <dimension ref="A1:L46"/>
  <sheetViews>
    <sheetView view="pageBreakPreview" zoomScale="60" zoomScaleNormal="75" workbookViewId="0" topLeftCell="A1">
      <selection activeCell="C8" sqref="C8:D8"/>
    </sheetView>
  </sheetViews>
  <sheetFormatPr defaultColWidth="9.00390625" defaultRowHeight="16.5"/>
  <cols>
    <col min="1" max="1" width="2.625" style="380" customWidth="1"/>
    <col min="2" max="2" width="28.50390625" style="380" customWidth="1"/>
    <col min="3" max="5" width="14.125" style="380" customWidth="1"/>
    <col min="6" max="6" width="13.25390625" style="380" customWidth="1"/>
    <col min="7" max="7" width="14.125" style="380" customWidth="1"/>
    <col min="8" max="8" width="11.50390625" style="380" customWidth="1"/>
    <col min="9" max="9" width="14.125" style="380" customWidth="1"/>
    <col min="10" max="10" width="11.50390625" style="380" customWidth="1"/>
    <col min="11" max="16384" width="9.00390625" style="380" customWidth="1"/>
  </cols>
  <sheetData>
    <row r="1" spans="1:9" ht="21">
      <c r="A1" s="412" t="str">
        <f>'[1]目錄'!B10</f>
        <v>精算評估之基礎</v>
      </c>
      <c r="B1" s="412"/>
      <c r="C1" s="412"/>
      <c r="D1" s="412"/>
      <c r="E1" s="412"/>
      <c r="F1" s="412"/>
      <c r="G1" s="412"/>
      <c r="H1" s="412"/>
      <c r="I1" s="412"/>
    </row>
    <row r="2" ht="29.25" customHeight="1"/>
    <row r="3" ht="21.75" customHeight="1">
      <c r="A3" s="437" t="s">
        <v>874</v>
      </c>
    </row>
    <row r="4" spans="1:10" s="413" customFormat="1" ht="21.75" customHeight="1">
      <c r="A4" s="414" t="s">
        <v>840</v>
      </c>
      <c r="B4" s="380" t="s">
        <v>841</v>
      </c>
      <c r="C4" s="380"/>
      <c r="D4" s="380"/>
      <c r="E4" s="380"/>
      <c r="F4" s="380"/>
      <c r="G4" s="380"/>
      <c r="H4" s="380"/>
      <c r="I4" s="380"/>
      <c r="J4" s="380"/>
    </row>
    <row r="5" spans="1:10" s="413" customFormat="1" ht="21.75" customHeight="1">
      <c r="A5" s="380"/>
      <c r="B5" s="380" t="s">
        <v>842</v>
      </c>
      <c r="C5" s="380"/>
      <c r="D5" s="380"/>
      <c r="E5" s="380"/>
      <c r="F5" s="380"/>
      <c r="G5" s="380"/>
      <c r="H5" s="380"/>
      <c r="I5" s="380"/>
      <c r="J5" s="380"/>
    </row>
    <row r="6" spans="1:10" s="413" customFormat="1" ht="17.25" customHeight="1">
      <c r="A6" s="380"/>
      <c r="B6" s="415"/>
      <c r="C6" s="993" t="s">
        <v>843</v>
      </c>
      <c r="D6" s="994"/>
      <c r="E6" s="993" t="s">
        <v>844</v>
      </c>
      <c r="F6" s="994"/>
      <c r="G6" s="993" t="s">
        <v>845</v>
      </c>
      <c r="H6" s="1015"/>
      <c r="I6" s="993" t="s">
        <v>846</v>
      </c>
      <c r="J6" s="994"/>
    </row>
    <row r="7" spans="1:10" s="413" customFormat="1" ht="15" customHeight="1" thickBot="1">
      <c r="A7" s="380"/>
      <c r="B7" s="416"/>
      <c r="C7" s="381"/>
      <c r="D7" s="382"/>
      <c r="E7" s="381"/>
      <c r="F7" s="382"/>
      <c r="G7" s="381"/>
      <c r="H7" s="417"/>
      <c r="I7" s="381"/>
      <c r="J7" s="382"/>
    </row>
    <row r="8" spans="1:10" s="413" customFormat="1" ht="19.5" customHeight="1" thickTop="1">
      <c r="A8" s="380"/>
      <c r="B8" s="418" t="s">
        <v>847</v>
      </c>
      <c r="C8" s="995">
        <v>67</v>
      </c>
      <c r="D8" s="996"/>
      <c r="E8" s="995">
        <v>293826</v>
      </c>
      <c r="F8" s="996"/>
      <c r="G8" s="1009">
        <v>196832</v>
      </c>
      <c r="H8" s="1010"/>
      <c r="I8" s="1011">
        <v>149401</v>
      </c>
      <c r="J8" s="1012"/>
    </row>
    <row r="9" spans="2:10" ht="16.5">
      <c r="B9" s="405" t="s">
        <v>848</v>
      </c>
      <c r="C9" s="997">
        <v>61</v>
      </c>
      <c r="D9" s="998"/>
      <c r="E9" s="997">
        <v>43</v>
      </c>
      <c r="F9" s="998"/>
      <c r="G9" s="1013">
        <v>41</v>
      </c>
      <c r="H9" s="1014"/>
      <c r="I9" s="1013">
        <v>29</v>
      </c>
      <c r="J9" s="1014"/>
    </row>
    <row r="10" spans="2:10" ht="16.5">
      <c r="B10" s="405" t="s">
        <v>849</v>
      </c>
      <c r="C10" s="999">
        <v>27.8</v>
      </c>
      <c r="D10" s="1000"/>
      <c r="E10" s="999">
        <v>16.8</v>
      </c>
      <c r="F10" s="1000"/>
      <c r="G10" s="1016">
        <v>15.6</v>
      </c>
      <c r="H10" s="1017"/>
      <c r="I10" s="1016">
        <v>7.6</v>
      </c>
      <c r="J10" s="1017"/>
    </row>
    <row r="11" spans="2:10" ht="16.5">
      <c r="B11" s="405" t="s">
        <v>850</v>
      </c>
      <c r="C11" s="995">
        <v>73510</v>
      </c>
      <c r="D11" s="996"/>
      <c r="E11" s="995">
        <v>30162</v>
      </c>
      <c r="F11" s="996"/>
      <c r="G11" s="1007">
        <v>36619</v>
      </c>
      <c r="H11" s="1008"/>
      <c r="I11" s="1007">
        <v>20963</v>
      </c>
      <c r="J11" s="1008"/>
    </row>
    <row r="13" spans="1:10" s="413" customFormat="1" ht="21.75" customHeight="1">
      <c r="A13" s="414" t="s">
        <v>851</v>
      </c>
      <c r="B13" s="419" t="s">
        <v>852</v>
      </c>
      <c r="C13" s="380"/>
      <c r="D13" s="380"/>
      <c r="E13" s="380"/>
      <c r="F13" s="380"/>
      <c r="G13" s="380"/>
      <c r="H13" s="380"/>
      <c r="I13" s="380"/>
      <c r="J13" s="380"/>
    </row>
    <row r="14" ht="21.75" customHeight="1">
      <c r="B14" s="411" t="s">
        <v>853</v>
      </c>
    </row>
    <row r="15" spans="2:10" ht="16.5">
      <c r="B15" s="415"/>
      <c r="C15" s="993" t="s">
        <v>843</v>
      </c>
      <c r="D15" s="994"/>
      <c r="E15" s="993" t="s">
        <v>844</v>
      </c>
      <c r="F15" s="994"/>
      <c r="G15" s="993" t="s">
        <v>845</v>
      </c>
      <c r="H15" s="994"/>
      <c r="I15" s="993" t="s">
        <v>846</v>
      </c>
      <c r="J15" s="994"/>
    </row>
    <row r="16" spans="2:10" ht="13.5" customHeight="1" thickBot="1">
      <c r="B16" s="416"/>
      <c r="C16" s="381"/>
      <c r="D16" s="382"/>
      <c r="E16" s="381"/>
      <c r="F16" s="382"/>
      <c r="G16" s="381"/>
      <c r="H16" s="382"/>
      <c r="I16" s="381"/>
      <c r="J16" s="382"/>
    </row>
    <row r="17" spans="2:10" ht="17.25" thickTop="1">
      <c r="B17" s="420" t="s">
        <v>113</v>
      </c>
      <c r="C17" s="1003">
        <v>0.035</v>
      </c>
      <c r="D17" s="1004"/>
      <c r="E17" s="1003">
        <v>0.035</v>
      </c>
      <c r="F17" s="1004"/>
      <c r="G17" s="1003">
        <v>0.035</v>
      </c>
      <c r="H17" s="1004"/>
      <c r="I17" s="1003">
        <v>0.035</v>
      </c>
      <c r="J17" s="1004"/>
    </row>
    <row r="18" spans="2:10" ht="16.5">
      <c r="B18" s="421" t="s">
        <v>114</v>
      </c>
      <c r="C18" s="1005" t="s">
        <v>115</v>
      </c>
      <c r="D18" s="1006"/>
      <c r="E18" s="1005" t="s">
        <v>116</v>
      </c>
      <c r="F18" s="1006"/>
      <c r="G18" s="1005" t="s">
        <v>116</v>
      </c>
      <c r="H18" s="1006"/>
      <c r="I18" s="1005" t="s">
        <v>116</v>
      </c>
      <c r="J18" s="1006"/>
    </row>
    <row r="19" spans="2:10" ht="16.5">
      <c r="B19" s="418"/>
      <c r="C19" s="422"/>
      <c r="D19" s="423"/>
      <c r="E19" s="1001" t="s">
        <v>115</v>
      </c>
      <c r="F19" s="1002"/>
      <c r="G19" s="1001" t="s">
        <v>115</v>
      </c>
      <c r="H19" s="1002"/>
      <c r="I19" s="1001" t="s">
        <v>115</v>
      </c>
      <c r="J19" s="1002"/>
    </row>
    <row r="20" spans="2:10" ht="16.5">
      <c r="B20" s="418" t="s">
        <v>117</v>
      </c>
      <c r="C20" s="1001">
        <v>0.6</v>
      </c>
      <c r="D20" s="1002"/>
      <c r="E20" s="1001">
        <v>0.945</v>
      </c>
      <c r="F20" s="1002"/>
      <c r="G20" s="1001">
        <v>0.96</v>
      </c>
      <c r="H20" s="1002"/>
      <c r="I20" s="1001">
        <v>0.99</v>
      </c>
      <c r="J20" s="1002"/>
    </row>
    <row r="22" spans="2:10" ht="16.5">
      <c r="B22" s="415"/>
      <c r="C22" s="993" t="s">
        <v>843</v>
      </c>
      <c r="D22" s="994"/>
      <c r="E22" s="993" t="s">
        <v>844</v>
      </c>
      <c r="F22" s="994"/>
      <c r="G22" s="993" t="s">
        <v>845</v>
      </c>
      <c r="H22" s="994"/>
      <c r="I22" s="993" t="s">
        <v>846</v>
      </c>
      <c r="J22" s="994"/>
    </row>
    <row r="23" spans="2:10" ht="15" customHeight="1" thickBot="1">
      <c r="B23" s="416"/>
      <c r="C23" s="381"/>
      <c r="D23" s="382"/>
      <c r="E23" s="381"/>
      <c r="F23" s="382"/>
      <c r="G23" s="381"/>
      <c r="H23" s="382"/>
      <c r="I23" s="381"/>
      <c r="J23" s="382"/>
    </row>
    <row r="24" spans="2:10" ht="17.25" customHeight="1" thickTop="1">
      <c r="B24" s="420" t="s">
        <v>141</v>
      </c>
      <c r="C24" s="374"/>
      <c r="D24" s="375"/>
      <c r="E24" s="1018" t="s">
        <v>118</v>
      </c>
      <c r="F24" s="1018"/>
      <c r="G24" s="375"/>
      <c r="H24" s="375"/>
      <c r="I24" s="375"/>
      <c r="J24" s="376"/>
    </row>
    <row r="25" spans="2:10" ht="17.25" customHeight="1">
      <c r="B25" s="405" t="s">
        <v>142</v>
      </c>
      <c r="C25" s="377"/>
      <c r="D25" s="378"/>
      <c r="E25" s="913" t="s">
        <v>119</v>
      </c>
      <c r="F25" s="913"/>
      <c r="G25" s="378"/>
      <c r="H25" s="378"/>
      <c r="I25" s="378"/>
      <c r="J25" s="379"/>
    </row>
    <row r="26" spans="2:10" ht="17.25" customHeight="1">
      <c r="B26" s="1024" t="s">
        <v>143</v>
      </c>
      <c r="C26" s="506"/>
      <c r="D26" s="507"/>
      <c r="E26" s="905" t="s">
        <v>913</v>
      </c>
      <c r="F26" s="905"/>
      <c r="G26" s="507"/>
      <c r="H26" s="507"/>
      <c r="I26" s="507"/>
      <c r="J26" s="508"/>
    </row>
    <row r="27" spans="1:10" ht="99.75" customHeight="1">
      <c r="A27" s="414"/>
      <c r="B27" s="1025"/>
      <c r="C27" s="1019" t="s">
        <v>916</v>
      </c>
      <c r="D27" s="1020"/>
      <c r="E27" s="1020"/>
      <c r="F27" s="1020"/>
      <c r="G27" s="1026"/>
      <c r="H27" s="1027"/>
      <c r="I27" s="1027"/>
      <c r="J27" s="1028"/>
    </row>
    <row r="28" spans="2:10" ht="16.5" customHeight="1">
      <c r="B28" s="418" t="s">
        <v>144</v>
      </c>
      <c r="C28" s="1001" t="s">
        <v>120</v>
      </c>
      <c r="D28" s="1002"/>
      <c r="E28" s="1001" t="s">
        <v>120</v>
      </c>
      <c r="F28" s="1002"/>
      <c r="G28" s="1001" t="s">
        <v>121</v>
      </c>
      <c r="H28" s="1002"/>
      <c r="I28" s="1001" t="s">
        <v>122</v>
      </c>
      <c r="J28" s="1002"/>
    </row>
    <row r="29" spans="1:2" ht="16.5">
      <c r="A29" s="414"/>
      <c r="B29" s="424"/>
    </row>
    <row r="30" spans="1:2" ht="15.75" customHeight="1">
      <c r="A30" s="414" t="s">
        <v>123</v>
      </c>
      <c r="B30" s="419" t="s">
        <v>124</v>
      </c>
    </row>
    <row r="31" ht="18.75" customHeight="1">
      <c r="B31" s="380" t="s">
        <v>125</v>
      </c>
    </row>
    <row r="33" spans="1:12" ht="16.5">
      <c r="A33" s="380" t="s">
        <v>914</v>
      </c>
      <c r="L33" s="380" t="s">
        <v>126</v>
      </c>
    </row>
    <row r="34" spans="2:12" ht="16.5">
      <c r="B34" s="415"/>
      <c r="C34" s="993" t="s">
        <v>843</v>
      </c>
      <c r="D34" s="994"/>
      <c r="E34" s="993" t="s">
        <v>844</v>
      </c>
      <c r="F34" s="994"/>
      <c r="G34" s="993" t="s">
        <v>845</v>
      </c>
      <c r="H34" s="994"/>
      <c r="I34" s="993" t="s">
        <v>127</v>
      </c>
      <c r="J34" s="994"/>
      <c r="K34" s="993" t="s">
        <v>128</v>
      </c>
      <c r="L34" s="994"/>
    </row>
    <row r="35" spans="2:12" ht="17.25" thickBot="1">
      <c r="B35" s="426" t="s">
        <v>129</v>
      </c>
      <c r="C35" s="381" t="s">
        <v>130</v>
      </c>
      <c r="D35" s="382" t="s">
        <v>131</v>
      </c>
      <c r="E35" s="381" t="s">
        <v>130</v>
      </c>
      <c r="F35" s="382" t="s">
        <v>131</v>
      </c>
      <c r="G35" s="381" t="s">
        <v>130</v>
      </c>
      <c r="H35" s="382" t="s">
        <v>131</v>
      </c>
      <c r="I35" s="381"/>
      <c r="J35" s="382"/>
      <c r="K35" s="381"/>
      <c r="L35" s="382"/>
    </row>
    <row r="36" spans="2:12" ht="17.25" thickTop="1">
      <c r="B36" s="428" t="s">
        <v>829</v>
      </c>
      <c r="C36" s="429"/>
      <c r="D36" s="429"/>
      <c r="E36" s="429">
        <v>5.167620428001167</v>
      </c>
      <c r="F36" s="429">
        <v>9.871226451659123</v>
      </c>
      <c r="G36" s="429">
        <v>2.2227941370061863</v>
      </c>
      <c r="H36" s="429">
        <v>4.560576449617155</v>
      </c>
      <c r="I36" s="1021">
        <v>2.5415038899899596</v>
      </c>
      <c r="J36" s="1021"/>
      <c r="K36" s="1021">
        <v>1.4746412327081888</v>
      </c>
      <c r="L36" s="1021"/>
    </row>
    <row r="37" spans="2:12" ht="16.5">
      <c r="B37" s="430" t="s">
        <v>830</v>
      </c>
      <c r="C37" s="431">
        <v>0</v>
      </c>
      <c r="D37" s="431">
        <v>0</v>
      </c>
      <c r="E37" s="431">
        <v>5.6483415590106105</v>
      </c>
      <c r="F37" s="431">
        <v>9.866726069647383</v>
      </c>
      <c r="G37" s="431">
        <v>5.844586978262941</v>
      </c>
      <c r="H37" s="431">
        <v>3.970467263019797</v>
      </c>
      <c r="I37" s="992">
        <v>0.6763027218470394</v>
      </c>
      <c r="J37" s="992"/>
      <c r="K37" s="992">
        <v>0.874054500702564</v>
      </c>
      <c r="L37" s="992"/>
    </row>
    <row r="38" spans="2:12" ht="16.5">
      <c r="B38" s="430" t="s">
        <v>831</v>
      </c>
      <c r="C38" s="431">
        <v>0</v>
      </c>
      <c r="D38" s="431">
        <v>0</v>
      </c>
      <c r="E38" s="431">
        <v>6.303825954872053</v>
      </c>
      <c r="F38" s="431">
        <v>5.663591630969033</v>
      </c>
      <c r="G38" s="431">
        <v>2.3412229394769715</v>
      </c>
      <c r="H38" s="431">
        <v>2.1003990357475426</v>
      </c>
      <c r="I38" s="992">
        <v>0.049756843340375806</v>
      </c>
      <c r="J38" s="992"/>
      <c r="K38" s="992">
        <v>0.024441518842265704</v>
      </c>
      <c r="L38" s="992"/>
    </row>
    <row r="39" spans="2:12" ht="16.5">
      <c r="B39" s="430" t="s">
        <v>832</v>
      </c>
      <c r="C39" s="431">
        <v>10.526315789473683</v>
      </c>
      <c r="D39" s="431">
        <v>0</v>
      </c>
      <c r="E39" s="431">
        <v>4.261964374703175</v>
      </c>
      <c r="F39" s="431">
        <v>3.4946817214549055</v>
      </c>
      <c r="G39" s="431">
        <v>1.405128784945013</v>
      </c>
      <c r="H39" s="431">
        <v>1.6383833476533587</v>
      </c>
      <c r="I39" s="992">
        <v>0.07193195172803214</v>
      </c>
      <c r="J39" s="992"/>
      <c r="K39" s="992">
        <v>0.041803264635660274</v>
      </c>
      <c r="L39" s="992"/>
    </row>
    <row r="40" spans="2:12" ht="16.5">
      <c r="B40" s="430" t="s">
        <v>833</v>
      </c>
      <c r="C40" s="431">
        <v>24.183006535947708</v>
      </c>
      <c r="D40" s="431">
        <v>0</v>
      </c>
      <c r="E40" s="431">
        <v>2.4202641941005925</v>
      </c>
      <c r="F40" s="431">
        <v>1.6156767759277075</v>
      </c>
      <c r="G40" s="431">
        <v>0.9329818627028366</v>
      </c>
      <c r="H40" s="431">
        <v>0.8897192704633422</v>
      </c>
      <c r="I40" s="992">
        <v>0</v>
      </c>
      <c r="J40" s="992"/>
      <c r="K40" s="992">
        <v>0.03545620457112502</v>
      </c>
      <c r="L40" s="992"/>
    </row>
    <row r="41" spans="2:12" ht="16.5">
      <c r="B41" s="430" t="s">
        <v>834</v>
      </c>
      <c r="C41" s="431">
        <v>20.909692789949247</v>
      </c>
      <c r="D41" s="431">
        <v>12.5</v>
      </c>
      <c r="E41" s="431">
        <v>1.5976689845576022</v>
      </c>
      <c r="F41" s="431">
        <v>1.0335680967889136</v>
      </c>
      <c r="G41" s="431">
        <v>0.6650709268177479</v>
      </c>
      <c r="H41" s="431">
        <v>0.4513451159957089</v>
      </c>
      <c r="I41" s="992">
        <v>0</v>
      </c>
      <c r="J41" s="992"/>
      <c r="K41" s="992">
        <v>0.07372904099578809</v>
      </c>
      <c r="L41" s="992"/>
    </row>
    <row r="42" spans="2:12" ht="16.5">
      <c r="B42" s="430" t="s">
        <v>835</v>
      </c>
      <c r="C42" s="431">
        <v>16.508691456699847</v>
      </c>
      <c r="D42" s="431">
        <v>11.428571428571429</v>
      </c>
      <c r="E42" s="431">
        <v>1.3521582801727865</v>
      </c>
      <c r="F42" s="431">
        <v>0.8478282683296454</v>
      </c>
      <c r="G42" s="431">
        <v>0.4620684654599983</v>
      </c>
      <c r="H42" s="431">
        <v>0.1485494230655205</v>
      </c>
      <c r="I42" s="992">
        <v>0</v>
      </c>
      <c r="J42" s="992"/>
      <c r="K42" s="992">
        <v>0.07372904099578809</v>
      </c>
      <c r="L42" s="992"/>
    </row>
    <row r="43" spans="2:12" ht="16.5">
      <c r="B43" s="430" t="s">
        <v>836</v>
      </c>
      <c r="C43" s="431">
        <v>16.759513342654362</v>
      </c>
      <c r="D43" s="431">
        <v>34.78260869565217</v>
      </c>
      <c r="E43" s="431">
        <v>1.4723834606605937</v>
      </c>
      <c r="F43" s="431">
        <v>0.6859501625800059</v>
      </c>
      <c r="G43" s="431">
        <v>0.39161138731190887</v>
      </c>
      <c r="H43" s="431">
        <v>0.24370471393096674</v>
      </c>
      <c r="I43" s="992">
        <v>0</v>
      </c>
      <c r="J43" s="992"/>
      <c r="K43" s="992">
        <v>0.07372904099578809</v>
      </c>
      <c r="L43" s="992"/>
    </row>
    <row r="44" spans="2:12" ht="16.5">
      <c r="B44" s="430" t="s">
        <v>837</v>
      </c>
      <c r="C44" s="431">
        <v>8.23390573981032</v>
      </c>
      <c r="D44" s="431">
        <v>65</v>
      </c>
      <c r="E44" s="431">
        <v>1.289475012196542</v>
      </c>
      <c r="F44" s="431">
        <v>0.9598962319353179</v>
      </c>
      <c r="G44" s="431">
        <v>0.47696095733378524</v>
      </c>
      <c r="H44" s="431">
        <v>0.5748788884232757</v>
      </c>
      <c r="I44" s="992">
        <v>0</v>
      </c>
      <c r="J44" s="992"/>
      <c r="K44" s="992">
        <v>0.07372904099578809</v>
      </c>
      <c r="L44" s="992"/>
    </row>
    <row r="45" spans="2:12" ht="16.5">
      <c r="B45" s="430" t="s">
        <v>132</v>
      </c>
      <c r="C45" s="431">
        <v>16.032495994395916</v>
      </c>
      <c r="D45" s="431">
        <v>0</v>
      </c>
      <c r="E45" s="405"/>
      <c r="F45" s="405"/>
      <c r="G45" s="405"/>
      <c r="H45" s="405"/>
      <c r="I45" s="990"/>
      <c r="J45" s="991"/>
      <c r="K45" s="990"/>
      <c r="L45" s="991"/>
    </row>
    <row r="46" spans="2:12" ht="16.5">
      <c r="B46" s="430" t="s">
        <v>133</v>
      </c>
      <c r="C46" s="431">
        <v>55.684666210982</v>
      </c>
      <c r="D46" s="431">
        <v>0</v>
      </c>
      <c r="E46" s="405"/>
      <c r="F46" s="405"/>
      <c r="G46" s="405"/>
      <c r="H46" s="405"/>
      <c r="I46" s="990"/>
      <c r="J46" s="991"/>
      <c r="K46" s="1022"/>
      <c r="L46" s="1023"/>
    </row>
  </sheetData>
  <mergeCells count="80">
    <mergeCell ref="K38:L38"/>
    <mergeCell ref="K37:L37"/>
    <mergeCell ref="K46:L46"/>
    <mergeCell ref="B26:B27"/>
    <mergeCell ref="G27:J27"/>
    <mergeCell ref="K45:L45"/>
    <mergeCell ref="K44:L44"/>
    <mergeCell ref="K43:L43"/>
    <mergeCell ref="K42:L42"/>
    <mergeCell ref="K41:L41"/>
    <mergeCell ref="K40:L40"/>
    <mergeCell ref="K39:L39"/>
    <mergeCell ref="G28:H28"/>
    <mergeCell ref="I28:J28"/>
    <mergeCell ref="K34:L34"/>
    <mergeCell ref="I36:J36"/>
    <mergeCell ref="I37:J37"/>
    <mergeCell ref="K36:L36"/>
    <mergeCell ref="I38:J38"/>
    <mergeCell ref="I39:J39"/>
    <mergeCell ref="C28:D28"/>
    <mergeCell ref="E28:F28"/>
    <mergeCell ref="C22:D22"/>
    <mergeCell ref="E22:F22"/>
    <mergeCell ref="E24:F24"/>
    <mergeCell ref="E25:F25"/>
    <mergeCell ref="E26:F26"/>
    <mergeCell ref="C27:F27"/>
    <mergeCell ref="E10:F10"/>
    <mergeCell ref="G10:H10"/>
    <mergeCell ref="I10:J10"/>
    <mergeCell ref="G22:H22"/>
    <mergeCell ref="I22:J22"/>
    <mergeCell ref="G17:H17"/>
    <mergeCell ref="I17:J17"/>
    <mergeCell ref="G18:H18"/>
    <mergeCell ref="I18:J18"/>
    <mergeCell ref="E11:F11"/>
    <mergeCell ref="C6:D6"/>
    <mergeCell ref="E6:F6"/>
    <mergeCell ref="G6:H6"/>
    <mergeCell ref="I6:J6"/>
    <mergeCell ref="E9:F9"/>
    <mergeCell ref="E8:F8"/>
    <mergeCell ref="G8:H8"/>
    <mergeCell ref="I8:J8"/>
    <mergeCell ref="G9:H9"/>
    <mergeCell ref="I9:J9"/>
    <mergeCell ref="G11:H11"/>
    <mergeCell ref="I11:J11"/>
    <mergeCell ref="C15:D15"/>
    <mergeCell ref="E15:F15"/>
    <mergeCell ref="G15:H15"/>
    <mergeCell ref="I15:J15"/>
    <mergeCell ref="C17:D17"/>
    <mergeCell ref="C18:D18"/>
    <mergeCell ref="E18:F18"/>
    <mergeCell ref="E17:F17"/>
    <mergeCell ref="E19:F19"/>
    <mergeCell ref="G19:H19"/>
    <mergeCell ref="I19:J19"/>
    <mergeCell ref="C20:D20"/>
    <mergeCell ref="E20:F20"/>
    <mergeCell ref="G20:H20"/>
    <mergeCell ref="I20:J20"/>
    <mergeCell ref="C8:D8"/>
    <mergeCell ref="C9:D9"/>
    <mergeCell ref="C10:D10"/>
    <mergeCell ref="C11:D11"/>
    <mergeCell ref="C34:D34"/>
    <mergeCell ref="E34:F34"/>
    <mergeCell ref="G34:H34"/>
    <mergeCell ref="I34:J34"/>
    <mergeCell ref="I46:J46"/>
    <mergeCell ref="I44:J44"/>
    <mergeCell ref="I45:J45"/>
    <mergeCell ref="I40:J40"/>
    <mergeCell ref="I41:J41"/>
    <mergeCell ref="I42:J42"/>
    <mergeCell ref="I43:J43"/>
  </mergeCells>
  <printOptions/>
  <pageMargins left="0.78" right="0.7874015748031497" top="0.55" bottom="0.7874015748031497" header="0.31496062992125984" footer="0.31496062992125984"/>
  <pageSetup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dimension ref="A1:O18"/>
  <sheetViews>
    <sheetView workbookViewId="0" topLeftCell="A1">
      <selection activeCell="D16" sqref="D16"/>
    </sheetView>
  </sheetViews>
  <sheetFormatPr defaultColWidth="9.00390625" defaultRowHeight="74.25" customHeight="1"/>
  <cols>
    <col min="1" max="1" width="10.375" style="19" customWidth="1"/>
    <col min="2" max="3" width="11.00390625" style="1" customWidth="1"/>
    <col min="4" max="4" width="11.875" style="1" customWidth="1"/>
    <col min="5" max="5" width="11.00390625" style="1" customWidth="1"/>
    <col min="6" max="6" width="12.75390625" style="1" customWidth="1"/>
    <col min="7" max="8" width="11.00390625" style="1" customWidth="1"/>
    <col min="9" max="9" width="11.625" style="1" customWidth="1"/>
    <col min="10" max="10" width="12.375" style="1" customWidth="1"/>
    <col min="11" max="11" width="11.00390625" style="1" customWidth="1"/>
    <col min="12" max="12" width="12.00390625" style="1" customWidth="1"/>
    <col min="13" max="13" width="12.125" style="1" customWidth="1"/>
    <col min="14" max="14" width="12.25390625" style="1" customWidth="1"/>
    <col min="15" max="16384" width="8.25390625" style="1" customWidth="1"/>
  </cols>
  <sheetData>
    <row r="1" spans="1:14" ht="33" customHeight="1">
      <c r="A1" s="630" t="s">
        <v>213</v>
      </c>
      <c r="B1" s="630"/>
      <c r="C1" s="630"/>
      <c r="D1" s="630"/>
      <c r="E1" s="630"/>
      <c r="F1" s="630"/>
      <c r="G1" s="630"/>
      <c r="H1" s="631" t="s">
        <v>340</v>
      </c>
      <c r="I1" s="631"/>
      <c r="J1" s="631"/>
      <c r="K1" s="631"/>
      <c r="L1" s="631"/>
      <c r="M1" s="631"/>
      <c r="N1" s="631"/>
    </row>
    <row r="2" spans="1:14" s="5" customFormat="1" ht="33" customHeight="1">
      <c r="A2" s="632" t="s">
        <v>856</v>
      </c>
      <c r="B2" s="632"/>
      <c r="C2" s="632"/>
      <c r="D2" s="632"/>
      <c r="E2" s="632"/>
      <c r="F2" s="632"/>
      <c r="G2" s="632"/>
      <c r="H2" s="599" t="s">
        <v>857</v>
      </c>
      <c r="I2" s="599"/>
      <c r="J2" s="599"/>
      <c r="K2" s="599"/>
      <c r="L2" s="599"/>
      <c r="M2" s="599"/>
      <c r="N2" s="20" t="s">
        <v>608</v>
      </c>
    </row>
    <row r="3" spans="1:15" s="5" customFormat="1" ht="29.25" customHeight="1">
      <c r="A3" s="627" t="s">
        <v>314</v>
      </c>
      <c r="B3" s="609" t="s">
        <v>315</v>
      </c>
      <c r="C3" s="639" t="s">
        <v>341</v>
      </c>
      <c r="D3" s="611"/>
      <c r="E3" s="611"/>
      <c r="F3" s="609"/>
      <c r="G3" s="606" t="s">
        <v>342</v>
      </c>
      <c r="H3" s="607"/>
      <c r="I3" s="607"/>
      <c r="J3" s="607"/>
      <c r="K3" s="607"/>
      <c r="L3" s="607"/>
      <c r="M3" s="608"/>
      <c r="N3" s="639" t="s">
        <v>343</v>
      </c>
      <c r="O3" s="33"/>
    </row>
    <row r="4" spans="1:15" s="5" customFormat="1" ht="29.25" customHeight="1">
      <c r="A4" s="627"/>
      <c r="B4" s="609"/>
      <c r="C4" s="601" t="s">
        <v>318</v>
      </c>
      <c r="D4" s="603" t="s">
        <v>344</v>
      </c>
      <c r="E4" s="601" t="s">
        <v>345</v>
      </c>
      <c r="F4" s="605" t="s">
        <v>346</v>
      </c>
      <c r="G4" s="606" t="s">
        <v>318</v>
      </c>
      <c r="H4" s="596" t="s">
        <v>328</v>
      </c>
      <c r="I4" s="596"/>
      <c r="J4" s="627"/>
      <c r="K4" s="610" t="s">
        <v>329</v>
      </c>
      <c r="L4" s="596"/>
      <c r="M4" s="627"/>
      <c r="N4" s="639"/>
      <c r="O4" s="33"/>
    </row>
    <row r="5" spans="1:15" s="5" customFormat="1" ht="39" customHeight="1">
      <c r="A5" s="627"/>
      <c r="B5" s="609"/>
      <c r="C5" s="602"/>
      <c r="D5" s="604"/>
      <c r="E5" s="602"/>
      <c r="F5" s="604"/>
      <c r="G5" s="595"/>
      <c r="H5" s="58" t="s">
        <v>347</v>
      </c>
      <c r="I5" s="9" t="s">
        <v>331</v>
      </c>
      <c r="J5" s="8" t="s">
        <v>348</v>
      </c>
      <c r="K5" s="9" t="s">
        <v>347</v>
      </c>
      <c r="L5" s="9" t="s">
        <v>609</v>
      </c>
      <c r="M5" s="8" t="s">
        <v>348</v>
      </c>
      <c r="N5" s="639"/>
      <c r="O5" s="33"/>
    </row>
    <row r="6" spans="1:15" s="5" customFormat="1" ht="52.5" customHeight="1">
      <c r="A6" s="10" t="s">
        <v>211</v>
      </c>
      <c r="B6" s="13">
        <f aca="true" t="shared" si="0" ref="B6:N6">SUM(B7:B16)</f>
        <v>258</v>
      </c>
      <c r="C6" s="13">
        <f t="shared" si="0"/>
        <v>202</v>
      </c>
      <c r="D6" s="13">
        <f t="shared" si="0"/>
        <v>88</v>
      </c>
      <c r="E6" s="13">
        <f t="shared" si="0"/>
        <v>96</v>
      </c>
      <c r="F6" s="13">
        <f t="shared" si="0"/>
        <v>18</v>
      </c>
      <c r="G6" s="13">
        <f t="shared" si="0"/>
        <v>4</v>
      </c>
      <c r="H6" s="13">
        <f t="shared" si="0"/>
        <v>3</v>
      </c>
      <c r="I6" s="13">
        <f t="shared" si="0"/>
        <v>3</v>
      </c>
      <c r="J6" s="13">
        <f t="shared" si="0"/>
        <v>0</v>
      </c>
      <c r="K6" s="13">
        <f t="shared" si="0"/>
        <v>1</v>
      </c>
      <c r="L6" s="13">
        <f t="shared" si="0"/>
        <v>0</v>
      </c>
      <c r="M6" s="13">
        <f t="shared" si="0"/>
        <v>1</v>
      </c>
      <c r="N6" s="13">
        <f t="shared" si="0"/>
        <v>52</v>
      </c>
      <c r="O6" s="33"/>
    </row>
    <row r="7" spans="1:14" s="12" customFormat="1" ht="52.5" customHeight="1">
      <c r="A7" s="55" t="s">
        <v>339</v>
      </c>
      <c r="B7" s="13">
        <f aca="true" t="shared" si="1" ref="B7:B13">C7+G7+N7</f>
        <v>23</v>
      </c>
      <c r="C7" s="13">
        <f aca="true" t="shared" si="2" ref="C7:C13">SUM(D7:F7)</f>
        <v>22</v>
      </c>
      <c r="D7" s="13">
        <v>11</v>
      </c>
      <c r="E7" s="13">
        <v>10</v>
      </c>
      <c r="F7" s="13">
        <v>1</v>
      </c>
      <c r="G7" s="13">
        <f aca="true" t="shared" si="3" ref="G7:G13">H7+K7</f>
        <v>0</v>
      </c>
      <c r="H7" s="13">
        <f aca="true" t="shared" si="4" ref="H7:H13">SUM(I7:J7)</f>
        <v>0</v>
      </c>
      <c r="I7" s="13">
        <v>0</v>
      </c>
      <c r="J7" s="13">
        <v>0</v>
      </c>
      <c r="K7" s="13">
        <f aca="true" t="shared" si="5" ref="K7:K13">SUM(L7:M7)</f>
        <v>0</v>
      </c>
      <c r="L7" s="13">
        <v>0</v>
      </c>
      <c r="M7" s="13">
        <v>0</v>
      </c>
      <c r="N7" s="13">
        <v>1</v>
      </c>
    </row>
    <row r="8" spans="1:14" s="15" customFormat="1" ht="52.5" customHeight="1">
      <c r="A8" s="10" t="s">
        <v>323</v>
      </c>
      <c r="B8" s="11">
        <f t="shared" si="1"/>
        <v>38</v>
      </c>
      <c r="C8" s="11">
        <f t="shared" si="2"/>
        <v>33</v>
      </c>
      <c r="D8" s="11">
        <v>9</v>
      </c>
      <c r="E8" s="11">
        <v>22</v>
      </c>
      <c r="F8" s="11">
        <v>2</v>
      </c>
      <c r="G8" s="11">
        <f t="shared" si="3"/>
        <v>0</v>
      </c>
      <c r="H8" s="11">
        <f t="shared" si="4"/>
        <v>0</v>
      </c>
      <c r="I8" s="11">
        <v>0</v>
      </c>
      <c r="J8" s="11">
        <v>0</v>
      </c>
      <c r="K8" s="11">
        <f t="shared" si="5"/>
        <v>0</v>
      </c>
      <c r="L8" s="11">
        <v>0</v>
      </c>
      <c r="M8" s="11">
        <v>0</v>
      </c>
      <c r="N8" s="11">
        <v>5</v>
      </c>
    </row>
    <row r="9" spans="1:14" s="15" customFormat="1" ht="52.5" customHeight="1">
      <c r="A9" s="10" t="s">
        <v>324</v>
      </c>
      <c r="B9" s="11">
        <f t="shared" si="1"/>
        <v>20</v>
      </c>
      <c r="C9" s="11">
        <f t="shared" si="2"/>
        <v>16</v>
      </c>
      <c r="D9" s="11">
        <v>8</v>
      </c>
      <c r="E9" s="11">
        <v>6</v>
      </c>
      <c r="F9" s="11">
        <v>2</v>
      </c>
      <c r="G9" s="11">
        <f t="shared" si="3"/>
        <v>2</v>
      </c>
      <c r="H9" s="11">
        <f t="shared" si="4"/>
        <v>1</v>
      </c>
      <c r="I9" s="11">
        <v>1</v>
      </c>
      <c r="J9" s="11">
        <v>0</v>
      </c>
      <c r="K9" s="11">
        <f t="shared" si="5"/>
        <v>1</v>
      </c>
      <c r="L9" s="11">
        <v>0</v>
      </c>
      <c r="M9" s="11">
        <v>1</v>
      </c>
      <c r="N9" s="11">
        <v>2</v>
      </c>
    </row>
    <row r="10" spans="1:14" s="15" customFormat="1" ht="52.5" customHeight="1">
      <c r="A10" s="10" t="s">
        <v>325</v>
      </c>
      <c r="B10" s="11">
        <f t="shared" si="1"/>
        <v>44</v>
      </c>
      <c r="C10" s="11">
        <f t="shared" si="2"/>
        <v>33</v>
      </c>
      <c r="D10" s="11">
        <v>21</v>
      </c>
      <c r="E10" s="11">
        <v>9</v>
      </c>
      <c r="F10" s="11">
        <v>3</v>
      </c>
      <c r="G10" s="11">
        <f t="shared" si="3"/>
        <v>1</v>
      </c>
      <c r="H10" s="11">
        <f t="shared" si="4"/>
        <v>1</v>
      </c>
      <c r="I10" s="11">
        <v>1</v>
      </c>
      <c r="J10" s="11">
        <v>0</v>
      </c>
      <c r="K10" s="11">
        <f t="shared" si="5"/>
        <v>0</v>
      </c>
      <c r="L10" s="11">
        <v>0</v>
      </c>
      <c r="M10" s="11">
        <v>0</v>
      </c>
      <c r="N10" s="11">
        <v>10</v>
      </c>
    </row>
    <row r="11" spans="1:14" s="15" customFormat="1" ht="52.5" customHeight="1">
      <c r="A11" s="10" t="s">
        <v>583</v>
      </c>
      <c r="B11" s="13">
        <f>C11+G11+N11</f>
        <v>49</v>
      </c>
      <c r="C11" s="13">
        <f>SUM(D11:F11)</f>
        <v>42</v>
      </c>
      <c r="D11" s="11">
        <v>18</v>
      </c>
      <c r="E11" s="11">
        <v>21</v>
      </c>
      <c r="F11" s="11">
        <v>3</v>
      </c>
      <c r="G11" s="13">
        <f>H11+K11</f>
        <v>0</v>
      </c>
      <c r="H11" s="11">
        <f>SUM(I11:J11)</f>
        <v>0</v>
      </c>
      <c r="I11" s="11">
        <v>0</v>
      </c>
      <c r="J11" s="11">
        <v>0</v>
      </c>
      <c r="K11" s="11">
        <f>SUM(L11:M11)</f>
        <v>0</v>
      </c>
      <c r="L11" s="11">
        <v>0</v>
      </c>
      <c r="M11" s="11">
        <v>0</v>
      </c>
      <c r="N11" s="11">
        <v>7</v>
      </c>
    </row>
    <row r="12" spans="1:14" s="15" customFormat="1" ht="52.5" customHeight="1">
      <c r="A12" s="10" t="s">
        <v>349</v>
      </c>
      <c r="B12" s="13">
        <f t="shared" si="1"/>
        <v>20</v>
      </c>
      <c r="C12" s="13">
        <f t="shared" si="2"/>
        <v>13</v>
      </c>
      <c r="D12" s="11">
        <v>5</v>
      </c>
      <c r="E12" s="11">
        <v>5</v>
      </c>
      <c r="F12" s="11">
        <v>3</v>
      </c>
      <c r="G12" s="13">
        <f t="shared" si="3"/>
        <v>0</v>
      </c>
      <c r="H12" s="11">
        <f t="shared" si="4"/>
        <v>0</v>
      </c>
      <c r="I12" s="11">
        <v>0</v>
      </c>
      <c r="J12" s="11">
        <v>0</v>
      </c>
      <c r="K12" s="11">
        <f t="shared" si="5"/>
        <v>0</v>
      </c>
      <c r="L12" s="11">
        <v>0</v>
      </c>
      <c r="M12" s="11">
        <v>0</v>
      </c>
      <c r="N12" s="11">
        <v>7</v>
      </c>
    </row>
    <row r="13" spans="1:14" s="15" customFormat="1" ht="52.5" customHeight="1">
      <c r="A13" s="10" t="s">
        <v>276</v>
      </c>
      <c r="B13" s="13">
        <f t="shared" si="1"/>
        <v>26</v>
      </c>
      <c r="C13" s="13">
        <f t="shared" si="2"/>
        <v>17</v>
      </c>
      <c r="D13" s="11">
        <v>8</v>
      </c>
      <c r="E13" s="11">
        <v>7</v>
      </c>
      <c r="F13" s="11">
        <v>2</v>
      </c>
      <c r="G13" s="13">
        <f t="shared" si="3"/>
        <v>0</v>
      </c>
      <c r="H13" s="11">
        <f t="shared" si="4"/>
        <v>0</v>
      </c>
      <c r="I13" s="11">
        <v>0</v>
      </c>
      <c r="J13" s="11">
        <v>0</v>
      </c>
      <c r="K13" s="11">
        <f t="shared" si="5"/>
        <v>0</v>
      </c>
      <c r="L13" s="11">
        <v>0</v>
      </c>
      <c r="M13" s="11">
        <v>0</v>
      </c>
      <c r="N13" s="11">
        <v>9</v>
      </c>
    </row>
    <row r="14" spans="1:14" s="15" customFormat="1" ht="52.5" customHeight="1">
      <c r="A14" s="10" t="s">
        <v>217</v>
      </c>
      <c r="B14" s="13">
        <f>C14+G14+N14</f>
        <v>30</v>
      </c>
      <c r="C14" s="13">
        <f>SUM(D14:F14)</f>
        <v>21</v>
      </c>
      <c r="D14" s="11">
        <v>6</v>
      </c>
      <c r="E14" s="11">
        <v>14</v>
      </c>
      <c r="F14" s="11">
        <v>1</v>
      </c>
      <c r="G14" s="13">
        <f>H14+K14</f>
        <v>0</v>
      </c>
      <c r="H14" s="11">
        <f>SUM(I14:J14)</f>
        <v>0</v>
      </c>
      <c r="I14" s="11">
        <v>0</v>
      </c>
      <c r="J14" s="11">
        <v>0</v>
      </c>
      <c r="K14" s="11">
        <f>SUM(L14:M14)</f>
        <v>0</v>
      </c>
      <c r="L14" s="11">
        <v>0</v>
      </c>
      <c r="M14" s="11">
        <v>0</v>
      </c>
      <c r="N14" s="11">
        <v>9</v>
      </c>
    </row>
    <row r="15" spans="1:14" s="15" customFormat="1" ht="52.5" customHeight="1">
      <c r="A15" s="10" t="s">
        <v>817</v>
      </c>
      <c r="B15" s="13">
        <f>C15+G15+N15</f>
        <v>5</v>
      </c>
      <c r="C15" s="13">
        <f>SUM(D15:F15)</f>
        <v>3</v>
      </c>
      <c r="D15" s="11">
        <v>1</v>
      </c>
      <c r="E15" s="11">
        <v>2</v>
      </c>
      <c r="F15" s="11">
        <v>0</v>
      </c>
      <c r="G15" s="13">
        <f>H15+K15</f>
        <v>1</v>
      </c>
      <c r="H15" s="11">
        <f>SUM(I15:J15)</f>
        <v>1</v>
      </c>
      <c r="I15" s="11">
        <v>1</v>
      </c>
      <c r="J15" s="11">
        <v>0</v>
      </c>
      <c r="K15" s="11">
        <f>SUM(L15:M15)</f>
        <v>0</v>
      </c>
      <c r="L15" s="11">
        <v>0</v>
      </c>
      <c r="M15" s="11">
        <v>0</v>
      </c>
      <c r="N15" s="11">
        <v>1</v>
      </c>
    </row>
    <row r="16" spans="1:14" s="15" customFormat="1" ht="52.5" customHeight="1">
      <c r="A16" s="16" t="s">
        <v>868</v>
      </c>
      <c r="B16" s="13">
        <f>C16+G16+N16</f>
        <v>3</v>
      </c>
      <c r="C16" s="13">
        <f>SUM(D16:F16)</f>
        <v>2</v>
      </c>
      <c r="D16" s="11">
        <v>1</v>
      </c>
      <c r="E16" s="11">
        <v>0</v>
      </c>
      <c r="F16" s="11">
        <v>1</v>
      </c>
      <c r="G16" s="13">
        <f>H16+K16</f>
        <v>0</v>
      </c>
      <c r="H16" s="11">
        <f>SUM(I16:J16)</f>
        <v>0</v>
      </c>
      <c r="I16" s="11">
        <v>0</v>
      </c>
      <c r="J16" s="11">
        <v>0</v>
      </c>
      <c r="K16" s="11">
        <f>SUM(L16:M16)</f>
        <v>0</v>
      </c>
      <c r="L16" s="11">
        <v>0</v>
      </c>
      <c r="M16" s="11">
        <v>0</v>
      </c>
      <c r="N16" s="11">
        <v>1</v>
      </c>
    </row>
    <row r="17" spans="1:14" s="2" customFormat="1" ht="19.5" customHeight="1">
      <c r="A17" s="629" t="s">
        <v>350</v>
      </c>
      <c r="B17" s="600"/>
      <c r="C17" s="600"/>
      <c r="D17" s="600"/>
      <c r="E17" s="600"/>
      <c r="F17" s="600"/>
      <c r="G17" s="600"/>
      <c r="H17" s="600"/>
      <c r="I17" s="600"/>
      <c r="J17" s="600"/>
      <c r="K17" s="600"/>
      <c r="L17" s="600"/>
      <c r="M17" s="600"/>
      <c r="N17" s="600"/>
    </row>
    <row r="18" spans="1:14" ht="19.5" customHeight="1">
      <c r="A18" s="18"/>
      <c r="B18" s="36"/>
      <c r="C18" s="36"/>
      <c r="D18" s="36"/>
      <c r="E18" s="36"/>
      <c r="F18" s="36"/>
      <c r="G18" s="36"/>
      <c r="H18" s="36"/>
      <c r="I18" s="36"/>
      <c r="J18" s="36"/>
      <c r="K18" s="36"/>
      <c r="L18" s="36"/>
      <c r="M18" s="36"/>
      <c r="N18" s="36"/>
    </row>
  </sheetData>
  <mergeCells count="17">
    <mergeCell ref="A17:N17"/>
    <mergeCell ref="N3:N5"/>
    <mergeCell ref="C4:C5"/>
    <mergeCell ref="D4:D5"/>
    <mergeCell ref="E4:E5"/>
    <mergeCell ref="F4:F5"/>
    <mergeCell ref="G4:G5"/>
    <mergeCell ref="H4:J4"/>
    <mergeCell ref="K4:M4"/>
    <mergeCell ref="A3:A5"/>
    <mergeCell ref="B3:B5"/>
    <mergeCell ref="C3:F3"/>
    <mergeCell ref="G3:M3"/>
    <mergeCell ref="A1:G1"/>
    <mergeCell ref="H1:N1"/>
    <mergeCell ref="A2:G2"/>
    <mergeCell ref="H2:M2"/>
  </mergeCells>
  <printOptions/>
  <pageMargins left="0.7480314960629921" right="0.7480314960629921" top="0.5905511811023623" bottom="0.984251968503937" header="0.5118110236220472" footer="0.5118110236220472"/>
  <pageSetup horizontalDpi="600" verticalDpi="600" orientation="portrait" paperSize="9" r:id="rId1"/>
</worksheet>
</file>

<file path=xl/worksheets/sheet60.xml><?xml version="1.0" encoding="utf-8"?>
<worksheet xmlns="http://schemas.openxmlformats.org/spreadsheetml/2006/main" xmlns:r="http://schemas.openxmlformats.org/officeDocument/2006/relationships">
  <dimension ref="A2:H45"/>
  <sheetViews>
    <sheetView view="pageBreakPreview" zoomScale="60" zoomScaleNormal="75" workbookViewId="0" topLeftCell="A1">
      <selection activeCell="E33" sqref="E33:F33"/>
    </sheetView>
  </sheetViews>
  <sheetFormatPr defaultColWidth="9.00390625" defaultRowHeight="16.5"/>
  <cols>
    <col min="1" max="1" width="2.625" style="380" customWidth="1"/>
    <col min="2" max="2" width="28.50390625" style="380" customWidth="1"/>
    <col min="3" max="8" width="10.875" style="380" customWidth="1"/>
    <col min="9" max="9" width="14.125" style="380" customWidth="1"/>
    <col min="10" max="10" width="11.50390625" style="380" customWidth="1"/>
    <col min="11" max="16384" width="9.00390625" style="380" customWidth="1"/>
  </cols>
  <sheetData>
    <row r="1" ht="21.75" customHeight="1"/>
    <row r="2" spans="1:6" ht="16.5">
      <c r="A2" s="380" t="s">
        <v>139</v>
      </c>
      <c r="F2" s="380" t="s">
        <v>136</v>
      </c>
    </row>
    <row r="3" spans="2:6" ht="17.25" thickBot="1">
      <c r="B3" s="427" t="s">
        <v>828</v>
      </c>
      <c r="C3" s="993" t="s">
        <v>756</v>
      </c>
      <c r="D3" s="994"/>
      <c r="E3" s="993" t="s">
        <v>757</v>
      </c>
      <c r="F3" s="994"/>
    </row>
    <row r="4" spans="2:6" ht="17.25" thickTop="1">
      <c r="B4" s="428" t="s">
        <v>829</v>
      </c>
      <c r="C4" s="1021">
        <v>0.07205177944748987</v>
      </c>
      <c r="D4" s="1021"/>
      <c r="E4" s="1021">
        <v>0</v>
      </c>
      <c r="F4" s="1021">
        <v>0</v>
      </c>
    </row>
    <row r="5" spans="2:6" ht="16.5">
      <c r="B5" s="430" t="s">
        <v>830</v>
      </c>
      <c r="C5" s="992">
        <v>0.16713216094181824</v>
      </c>
      <c r="D5" s="992"/>
      <c r="E5" s="992">
        <v>0.05888902082849076</v>
      </c>
      <c r="F5" s="992">
        <v>0.05888902082849076</v>
      </c>
    </row>
    <row r="6" spans="2:6" ht="16.5">
      <c r="B6" s="430" t="s">
        <v>831</v>
      </c>
      <c r="C6" s="992">
        <v>0.4871744080581342</v>
      </c>
      <c r="D6" s="992">
        <v>0.4871744080581342</v>
      </c>
      <c r="E6" s="992">
        <v>0.17076794960477112</v>
      </c>
      <c r="F6" s="992">
        <v>0.17076794960477112</v>
      </c>
    </row>
    <row r="7" spans="2:6" ht="16.5">
      <c r="B7" s="430" t="s">
        <v>832</v>
      </c>
      <c r="C7" s="992">
        <v>1.3452027147178076</v>
      </c>
      <c r="D7" s="992">
        <v>1.3452027147178076</v>
      </c>
      <c r="E7" s="992">
        <v>0.4338490103282676</v>
      </c>
      <c r="F7" s="992">
        <v>0.4338490103282676</v>
      </c>
    </row>
    <row r="8" spans="2:6" ht="16.5">
      <c r="B8" s="430" t="s">
        <v>833</v>
      </c>
      <c r="C8" s="992">
        <v>2.7914260785967353</v>
      </c>
      <c r="D8" s="992">
        <v>2.7914260785967353</v>
      </c>
      <c r="E8" s="992">
        <v>0.7123769015394447</v>
      </c>
      <c r="F8" s="992">
        <v>0.7123769015394447</v>
      </c>
    </row>
    <row r="9" spans="2:6" ht="16.5">
      <c r="B9" s="430" t="s">
        <v>834</v>
      </c>
      <c r="C9" s="992">
        <v>3.3106888838629343</v>
      </c>
      <c r="D9" s="992">
        <v>3.3106888838629343</v>
      </c>
      <c r="E9" s="992">
        <v>0.4963354526122433</v>
      </c>
      <c r="F9" s="992">
        <v>0.4963354526122433</v>
      </c>
    </row>
    <row r="10" spans="2:6" ht="16.5">
      <c r="B10" s="430" t="s">
        <v>835</v>
      </c>
      <c r="C10" s="992">
        <v>1.1517813403614836</v>
      </c>
      <c r="D10" s="992">
        <v>1.1517813403614836</v>
      </c>
      <c r="E10" s="992">
        <v>0.3478125647393156</v>
      </c>
      <c r="F10" s="992">
        <v>0.3478125647393156</v>
      </c>
    </row>
    <row r="11" spans="2:6" ht="16.5">
      <c r="B11" s="430" t="s">
        <v>836</v>
      </c>
      <c r="C11" s="992">
        <v>0.8285363085503841</v>
      </c>
      <c r="D11" s="992">
        <v>0.8285363085503841</v>
      </c>
      <c r="E11" s="992">
        <v>0.2758325375940798</v>
      </c>
      <c r="F11" s="992">
        <v>0.2758325375940798</v>
      </c>
    </row>
    <row r="12" spans="2:6" ht="16.5">
      <c r="B12" s="430" t="s">
        <v>837</v>
      </c>
      <c r="C12" s="992">
        <v>0.42550422166831686</v>
      </c>
      <c r="D12" s="992">
        <v>0.42550422166831686</v>
      </c>
      <c r="E12" s="992">
        <v>0.011312217194570135</v>
      </c>
      <c r="F12" s="992">
        <v>0.011312217194570135</v>
      </c>
    </row>
    <row r="14" spans="1:8" ht="16.5">
      <c r="A14" s="380" t="s">
        <v>140</v>
      </c>
      <c r="H14" s="380" t="s">
        <v>136</v>
      </c>
    </row>
    <row r="15" spans="2:8" ht="17.25" thickBot="1">
      <c r="B15" s="427" t="s">
        <v>828</v>
      </c>
      <c r="C15" s="993" t="s">
        <v>145</v>
      </c>
      <c r="D15" s="994"/>
      <c r="E15" s="993" t="s">
        <v>756</v>
      </c>
      <c r="F15" s="994"/>
      <c r="G15" s="993" t="s">
        <v>757</v>
      </c>
      <c r="H15" s="994"/>
    </row>
    <row r="16" spans="2:8" ht="17.25" thickTop="1">
      <c r="B16" s="428" t="s">
        <v>829</v>
      </c>
      <c r="C16" s="1029"/>
      <c r="D16" s="1030"/>
      <c r="E16" s="1029">
        <v>0</v>
      </c>
      <c r="F16" s="1030"/>
      <c r="G16" s="1029">
        <v>0</v>
      </c>
      <c r="H16" s="1030"/>
    </row>
    <row r="17" spans="2:8" ht="16.5">
      <c r="B17" s="430" t="s">
        <v>830</v>
      </c>
      <c r="C17" s="1031">
        <v>0</v>
      </c>
      <c r="D17" s="1032"/>
      <c r="E17" s="1031">
        <v>0</v>
      </c>
      <c r="F17" s="1032"/>
      <c r="G17" s="1031">
        <v>0</v>
      </c>
      <c r="H17" s="1032"/>
    </row>
    <row r="18" spans="2:8" ht="16.5">
      <c r="B18" s="430" t="s">
        <v>831</v>
      </c>
      <c r="C18" s="1031">
        <v>0</v>
      </c>
      <c r="D18" s="1032"/>
      <c r="E18" s="1031">
        <v>0</v>
      </c>
      <c r="F18" s="1032"/>
      <c r="G18" s="1031">
        <v>0</v>
      </c>
      <c r="H18" s="1032"/>
    </row>
    <row r="19" spans="2:8" ht="16.5">
      <c r="B19" s="430" t="s">
        <v>832</v>
      </c>
      <c r="C19" s="1031">
        <v>52.89087992920746</v>
      </c>
      <c r="D19" s="1032"/>
      <c r="E19" s="1031">
        <v>0</v>
      </c>
      <c r="F19" s="1032"/>
      <c r="G19" s="1031">
        <v>0</v>
      </c>
      <c r="H19" s="1032"/>
    </row>
    <row r="20" spans="2:8" ht="16.5">
      <c r="B20" s="430" t="s">
        <v>833</v>
      </c>
      <c r="C20" s="1031">
        <v>22.370287420679357</v>
      </c>
      <c r="D20" s="1032"/>
      <c r="E20" s="1031">
        <v>0</v>
      </c>
      <c r="F20" s="1032"/>
      <c r="G20" s="1031">
        <v>0</v>
      </c>
      <c r="H20" s="1032"/>
    </row>
    <row r="21" spans="2:8" ht="16.5">
      <c r="B21" s="430" t="s">
        <v>834</v>
      </c>
      <c r="C21" s="1031">
        <v>60.352672331095484</v>
      </c>
      <c r="D21" s="1032"/>
      <c r="E21" s="1031">
        <v>3.2662168366718234</v>
      </c>
      <c r="F21" s="1032"/>
      <c r="G21" s="1031">
        <v>7.280628545605528</v>
      </c>
      <c r="H21" s="1032"/>
    </row>
    <row r="22" spans="2:8" ht="16.5">
      <c r="B22" s="430">
        <v>50</v>
      </c>
      <c r="C22" s="1031">
        <v>45.04504504504504</v>
      </c>
      <c r="D22" s="1032"/>
      <c r="E22" s="1031">
        <v>105.38987417021698</v>
      </c>
      <c r="F22" s="1032"/>
      <c r="G22" s="1031">
        <v>218.87269033303133</v>
      </c>
      <c r="H22" s="1032"/>
    </row>
    <row r="23" spans="2:8" ht="16.5">
      <c r="B23" s="430" t="s">
        <v>134</v>
      </c>
      <c r="C23" s="1031">
        <v>76.25596275451004</v>
      </c>
      <c r="D23" s="1032"/>
      <c r="E23" s="1031">
        <v>46.287729886772546</v>
      </c>
      <c r="F23" s="1032"/>
      <c r="G23" s="1031">
        <v>61.17307192591245</v>
      </c>
      <c r="H23" s="1032"/>
    </row>
    <row r="24" spans="2:8" ht="16.5">
      <c r="B24" s="430">
        <v>55</v>
      </c>
      <c r="C24" s="1031">
        <v>55.118110236220474</v>
      </c>
      <c r="D24" s="1032"/>
      <c r="E24" s="1031">
        <v>260.57302435487765</v>
      </c>
      <c r="F24" s="1032"/>
      <c r="G24" s="1031">
        <v>515.3883215624522</v>
      </c>
      <c r="H24" s="1032"/>
    </row>
    <row r="25" spans="2:8" ht="16.5">
      <c r="B25" s="430" t="s">
        <v>135</v>
      </c>
      <c r="C25" s="1031">
        <v>76.82755997374804</v>
      </c>
      <c r="D25" s="1032"/>
      <c r="E25" s="1031">
        <v>62.84305211455813</v>
      </c>
      <c r="F25" s="1032"/>
      <c r="G25" s="1031">
        <v>99.83301666589946</v>
      </c>
      <c r="H25" s="1032"/>
    </row>
    <row r="26" spans="2:8" ht="16.5">
      <c r="B26" s="430" t="s">
        <v>837</v>
      </c>
      <c r="C26" s="1031">
        <v>101.3326118795543</v>
      </c>
      <c r="D26" s="1032"/>
      <c r="E26" s="1031">
        <v>126.17939323172003</v>
      </c>
      <c r="F26" s="1032"/>
      <c r="G26" s="1031">
        <v>187.76392089913026</v>
      </c>
      <c r="H26" s="1032"/>
    </row>
    <row r="27" spans="2:8" ht="16.5">
      <c r="B27" s="430" t="s">
        <v>838</v>
      </c>
      <c r="C27" s="1031">
        <v>275.09926823918755</v>
      </c>
      <c r="D27" s="1032"/>
      <c r="E27" s="1031">
        <v>1000</v>
      </c>
      <c r="F27" s="1032"/>
      <c r="G27" s="1031">
        <v>1000</v>
      </c>
      <c r="H27" s="1032"/>
    </row>
    <row r="28" spans="2:8" ht="16.5">
      <c r="B28" s="430" t="s">
        <v>839</v>
      </c>
      <c r="C28" s="1031">
        <v>359.10200337444917</v>
      </c>
      <c r="D28" s="1032"/>
      <c r="E28" s="1031"/>
      <c r="F28" s="1032"/>
      <c r="G28" s="1031"/>
      <c r="H28" s="1032"/>
    </row>
    <row r="29" spans="2:8" ht="16.5">
      <c r="B29" s="430">
        <v>75</v>
      </c>
      <c r="C29" s="1031">
        <v>1000</v>
      </c>
      <c r="D29" s="1032"/>
      <c r="E29" s="1031"/>
      <c r="F29" s="1032"/>
      <c r="G29" s="1031"/>
      <c r="H29" s="1032"/>
    </row>
    <row r="30" spans="2:8" ht="16.5">
      <c r="B30" s="432"/>
      <c r="C30" s="433"/>
      <c r="D30" s="433"/>
      <c r="E30" s="433"/>
      <c r="F30" s="433"/>
      <c r="G30" s="433"/>
      <c r="H30" s="433"/>
    </row>
    <row r="31" ht="16.5">
      <c r="F31" s="380" t="s">
        <v>136</v>
      </c>
    </row>
    <row r="32" spans="2:6" ht="17.25" thickBot="1">
      <c r="B32" s="427" t="s">
        <v>828</v>
      </c>
      <c r="C32" s="993" t="s">
        <v>137</v>
      </c>
      <c r="D32" s="994"/>
      <c r="E32" s="993" t="s">
        <v>138</v>
      </c>
      <c r="F32" s="994"/>
    </row>
    <row r="33" spans="2:6" ht="17.25" thickTop="1">
      <c r="B33" s="434" t="s">
        <v>829</v>
      </c>
      <c r="C33" s="1029">
        <v>128.06922885656746</v>
      </c>
      <c r="D33" s="1030"/>
      <c r="E33" s="1029">
        <v>35.61173036767495</v>
      </c>
      <c r="F33" s="1030">
        <v>35.61173036767495</v>
      </c>
    </row>
    <row r="34" spans="2:6" ht="16.5">
      <c r="B34" s="430" t="s">
        <v>830</v>
      </c>
      <c r="C34" s="1031">
        <v>95.69181641949521</v>
      </c>
      <c r="D34" s="1032"/>
      <c r="E34" s="1031">
        <v>102.85050821935258</v>
      </c>
      <c r="F34" s="1032">
        <v>102.85050821935258</v>
      </c>
    </row>
    <row r="35" spans="2:6" ht="16.5">
      <c r="B35" s="430" t="s">
        <v>831</v>
      </c>
      <c r="C35" s="1031">
        <v>23.225522017062502</v>
      </c>
      <c r="D35" s="1032">
        <v>23.225522017062502</v>
      </c>
      <c r="E35" s="1031">
        <v>48.7219456462763</v>
      </c>
      <c r="F35" s="1032">
        <v>48.7219456462763</v>
      </c>
    </row>
    <row r="36" spans="2:6" ht="16.5">
      <c r="B36" s="430" t="s">
        <v>832</v>
      </c>
      <c r="C36" s="1031">
        <v>109.15460601877088</v>
      </c>
      <c r="D36" s="1032">
        <v>109.15460601877088</v>
      </c>
      <c r="E36" s="1031">
        <v>33.451284421842416</v>
      </c>
      <c r="F36" s="1032">
        <v>33.451284421842416</v>
      </c>
    </row>
    <row r="37" spans="2:6" ht="16.5">
      <c r="B37" s="430" t="s">
        <v>833</v>
      </c>
      <c r="C37" s="1031">
        <v>54.80397158213386</v>
      </c>
      <c r="D37" s="1032">
        <v>54.80397158213386</v>
      </c>
      <c r="E37" s="1031">
        <v>171.33096040624</v>
      </c>
      <c r="F37" s="1032">
        <v>171.33096040624</v>
      </c>
    </row>
    <row r="38" spans="2:6" ht="16.5">
      <c r="B38" s="430" t="s">
        <v>834</v>
      </c>
      <c r="C38" s="1031">
        <v>33.05946177656401</v>
      </c>
      <c r="D38" s="1032">
        <v>33.05946177656401</v>
      </c>
      <c r="E38" s="1031">
        <v>205.4715172640132</v>
      </c>
      <c r="F38" s="1032">
        <v>205.4715172640132</v>
      </c>
    </row>
    <row r="39" spans="2:6" ht="16.5">
      <c r="B39" s="430" t="s">
        <v>835</v>
      </c>
      <c r="C39" s="1031">
        <v>53.71940719106516</v>
      </c>
      <c r="D39" s="1032">
        <v>53.71940719106516</v>
      </c>
      <c r="E39" s="1031">
        <v>294.9629713985779</v>
      </c>
      <c r="F39" s="1032">
        <v>294.9629713985779</v>
      </c>
    </row>
    <row r="40" spans="2:6" ht="16.5">
      <c r="B40" s="430">
        <v>55</v>
      </c>
      <c r="C40" s="1031">
        <v>51.62622612287042</v>
      </c>
      <c r="D40" s="1032">
        <v>51.62622612287042</v>
      </c>
      <c r="E40" s="1031">
        <v>282.18084232398957</v>
      </c>
      <c r="F40" s="1032">
        <v>282.18084232398957</v>
      </c>
    </row>
    <row r="41" spans="2:6" ht="16.5">
      <c r="B41" s="430">
        <v>56</v>
      </c>
      <c r="C41" s="1031">
        <v>67.12962962962963</v>
      </c>
      <c r="D41" s="1032">
        <v>67.12962962962963</v>
      </c>
      <c r="E41" s="1031">
        <v>282.18084232398957</v>
      </c>
      <c r="F41" s="1032">
        <v>282.18084232398957</v>
      </c>
    </row>
    <row r="42" spans="2:6" ht="16.5">
      <c r="B42" s="430">
        <v>57</v>
      </c>
      <c r="C42" s="1031">
        <v>79.35440484196369</v>
      </c>
      <c r="D42" s="1032">
        <v>79.35440484196369</v>
      </c>
      <c r="E42" s="1031">
        <v>282.18084232398957</v>
      </c>
      <c r="F42" s="1032">
        <v>282.18084232398957</v>
      </c>
    </row>
    <row r="43" spans="2:6" ht="16.5">
      <c r="B43" s="430">
        <v>58</v>
      </c>
      <c r="C43" s="1031">
        <v>1000</v>
      </c>
      <c r="D43" s="1032">
        <v>1000</v>
      </c>
      <c r="E43" s="1031">
        <v>282.18084232398957</v>
      </c>
      <c r="F43" s="1032">
        <v>282.18084232398957</v>
      </c>
    </row>
    <row r="44" spans="2:6" ht="16.5">
      <c r="B44" s="430">
        <v>59</v>
      </c>
      <c r="C44" s="435"/>
      <c r="D44" s="436"/>
      <c r="E44" s="1031">
        <v>282.18084232398957</v>
      </c>
      <c r="F44" s="1032">
        <v>282.18084232398957</v>
      </c>
    </row>
    <row r="45" spans="2:6" ht="16.5">
      <c r="B45" s="430">
        <v>60</v>
      </c>
      <c r="C45" s="435"/>
      <c r="D45" s="436"/>
      <c r="E45" s="1031">
        <v>1000</v>
      </c>
      <c r="F45" s="1032">
        <v>1000</v>
      </c>
    </row>
  </sheetData>
  <mergeCells count="91">
    <mergeCell ref="C43:D43"/>
    <mergeCell ref="E43:F43"/>
    <mergeCell ref="E44:F44"/>
    <mergeCell ref="E45:F45"/>
    <mergeCell ref="C41:D41"/>
    <mergeCell ref="E41:F41"/>
    <mergeCell ref="C42:D42"/>
    <mergeCell ref="E42:F42"/>
    <mergeCell ref="C39:D39"/>
    <mergeCell ref="E39:F39"/>
    <mergeCell ref="C40:D40"/>
    <mergeCell ref="E40:F40"/>
    <mergeCell ref="C37:D37"/>
    <mergeCell ref="E37:F37"/>
    <mergeCell ref="C38:D38"/>
    <mergeCell ref="E38:F38"/>
    <mergeCell ref="C35:D35"/>
    <mergeCell ref="E35:F35"/>
    <mergeCell ref="C36:D36"/>
    <mergeCell ref="E36:F36"/>
    <mergeCell ref="C33:D33"/>
    <mergeCell ref="E33:F33"/>
    <mergeCell ref="C34:D34"/>
    <mergeCell ref="E34:F34"/>
    <mergeCell ref="C29:D29"/>
    <mergeCell ref="E29:F29"/>
    <mergeCell ref="G29:H29"/>
    <mergeCell ref="C32:D32"/>
    <mergeCell ref="E32:F32"/>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1:D11"/>
    <mergeCell ref="E11:F11"/>
    <mergeCell ref="C12:D12"/>
    <mergeCell ref="E12:F12"/>
    <mergeCell ref="C9:D9"/>
    <mergeCell ref="E9:F9"/>
    <mergeCell ref="C10:D10"/>
    <mergeCell ref="E10:F10"/>
    <mergeCell ref="C7:D7"/>
    <mergeCell ref="E7:F7"/>
    <mergeCell ref="C8:D8"/>
    <mergeCell ref="E8:F8"/>
    <mergeCell ref="C5:D5"/>
    <mergeCell ref="E5:F5"/>
    <mergeCell ref="C6:D6"/>
    <mergeCell ref="E6:F6"/>
    <mergeCell ref="C3:D3"/>
    <mergeCell ref="E3:F3"/>
    <mergeCell ref="C4:D4"/>
    <mergeCell ref="E4:F4"/>
  </mergeCells>
  <printOptions/>
  <pageMargins left="0.78" right="0.7874015748031497" top="0.55" bottom="0.7874015748031497" header="0.31496062992125984" footer="0.31496062992125984"/>
  <pageSetup horizontalDpi="600" verticalDpi="600" orientation="portrait" paperSize="9" scale="88" r:id="rId1"/>
</worksheet>
</file>

<file path=xl/worksheets/sheet61.xml><?xml version="1.0" encoding="utf-8"?>
<worksheet xmlns="http://schemas.openxmlformats.org/spreadsheetml/2006/main" xmlns:r="http://schemas.openxmlformats.org/officeDocument/2006/relationships">
  <dimension ref="A1:U15"/>
  <sheetViews>
    <sheetView zoomScale="90" zoomScaleNormal="90" workbookViewId="0" topLeftCell="A8">
      <selection activeCell="C4" sqref="C4"/>
    </sheetView>
  </sheetViews>
  <sheetFormatPr defaultColWidth="9.00390625" defaultRowHeight="24" customHeight="1"/>
  <cols>
    <col min="1" max="1" width="20.25390625" style="247" bestFit="1" customWidth="1"/>
    <col min="2" max="2" width="11.875" style="247" bestFit="1" customWidth="1"/>
    <col min="3" max="3" width="9.25390625" style="247" bestFit="1" customWidth="1"/>
    <col min="4" max="5" width="20.375" style="247" bestFit="1" customWidth="1"/>
    <col min="6" max="6" width="19.00390625" style="247" bestFit="1" customWidth="1"/>
    <col min="7" max="7" width="9.875" style="247" customWidth="1"/>
    <col min="8" max="8" width="14.25390625" style="247" customWidth="1"/>
    <col min="9" max="10" width="14.875" style="247" customWidth="1"/>
    <col min="11" max="11" width="12.75390625" style="461" customWidth="1"/>
    <col min="12" max="12" width="10.00390625" style="461" customWidth="1"/>
    <col min="13" max="13" width="9.50390625" style="461" customWidth="1"/>
    <col min="14" max="14" width="9.00390625" style="461" customWidth="1"/>
    <col min="15" max="16" width="7.25390625" style="461" customWidth="1"/>
    <col min="17" max="17" width="9.25390625" style="461" customWidth="1"/>
    <col min="18" max="18" width="8.75390625" style="461" customWidth="1"/>
    <col min="19" max="19" width="8.375" style="461" customWidth="1"/>
    <col min="20" max="16384" width="9.00390625" style="461" customWidth="1"/>
  </cols>
  <sheetData>
    <row r="1" spans="1:10" s="106" customFormat="1" ht="34.5" customHeight="1">
      <c r="A1" s="1035" t="s">
        <v>899</v>
      </c>
      <c r="B1" s="1035"/>
      <c r="C1" s="1035"/>
      <c r="D1" s="1035"/>
      <c r="E1" s="1035"/>
      <c r="F1" s="1035"/>
      <c r="G1" s="1035"/>
      <c r="H1" s="460"/>
      <c r="I1" s="460"/>
      <c r="J1" s="460"/>
    </row>
    <row r="2" spans="4:21" ht="23.25" customHeight="1">
      <c r="D2" s="298"/>
      <c r="E2" s="298"/>
      <c r="F2" s="298"/>
      <c r="H2" s="299" t="s">
        <v>52</v>
      </c>
      <c r="I2" s="299"/>
      <c r="J2" s="461"/>
      <c r="T2" s="462"/>
      <c r="U2" s="462"/>
    </row>
    <row r="3" spans="1:10" ht="135.75" customHeight="1">
      <c r="A3" s="463" t="s">
        <v>32</v>
      </c>
      <c r="B3" s="464" t="s">
        <v>33</v>
      </c>
      <c r="C3" s="464" t="s">
        <v>50</v>
      </c>
      <c r="D3" s="464" t="s">
        <v>34</v>
      </c>
      <c r="E3" s="464" t="s">
        <v>35</v>
      </c>
      <c r="F3" s="464" t="s">
        <v>36</v>
      </c>
      <c r="G3" s="464" t="s">
        <v>37</v>
      </c>
      <c r="H3" s="464" t="s">
        <v>51</v>
      </c>
      <c r="I3" s="300"/>
      <c r="J3" s="300"/>
    </row>
    <row r="4" spans="1:10" s="469" customFormat="1" ht="139.5" customHeight="1">
      <c r="A4" s="465" t="s">
        <v>38</v>
      </c>
      <c r="B4" s="466" t="s">
        <v>39</v>
      </c>
      <c r="C4" s="466" t="s">
        <v>40</v>
      </c>
      <c r="D4" s="502">
        <v>5214064716</v>
      </c>
      <c r="E4" s="502">
        <v>5276607746</v>
      </c>
      <c r="F4" s="502">
        <v>62543030</v>
      </c>
      <c r="G4" s="503">
        <f>F4/D4*100</f>
        <v>1.199506208813999</v>
      </c>
      <c r="H4" s="503">
        <v>1.21</v>
      </c>
      <c r="I4" s="468"/>
      <c r="J4" s="468"/>
    </row>
    <row r="5" spans="1:10" s="469" customFormat="1" ht="135" customHeight="1">
      <c r="A5" s="466" t="s">
        <v>819</v>
      </c>
      <c r="B5" s="466" t="s">
        <v>41</v>
      </c>
      <c r="C5" s="466" t="s">
        <v>40</v>
      </c>
      <c r="D5" s="504">
        <v>20000000000</v>
      </c>
      <c r="E5" s="504">
        <v>23695435335</v>
      </c>
      <c r="F5" s="504">
        <v>3695435335</v>
      </c>
      <c r="G5" s="503">
        <f>F5/D5*100</f>
        <v>18.477176675000003</v>
      </c>
      <c r="H5" s="503">
        <v>5.35</v>
      </c>
      <c r="I5" s="468"/>
      <c r="J5" s="468"/>
    </row>
    <row r="6" spans="1:10" ht="144.75" customHeight="1">
      <c r="A6" s="466" t="s">
        <v>42</v>
      </c>
      <c r="B6" s="466" t="s">
        <v>43</v>
      </c>
      <c r="C6" s="466" t="s">
        <v>40</v>
      </c>
      <c r="D6" s="504">
        <v>28000000000</v>
      </c>
      <c r="E6" s="504">
        <v>31345746279</v>
      </c>
      <c r="F6" s="504">
        <v>3345746279</v>
      </c>
      <c r="G6" s="503">
        <f>F6/D6*100</f>
        <v>11.949093853571428</v>
      </c>
      <c r="H6" s="503">
        <v>7.15</v>
      </c>
      <c r="I6" s="468"/>
      <c r="J6" s="468"/>
    </row>
    <row r="7" spans="1:10" ht="147" customHeight="1">
      <c r="A7" s="466" t="s">
        <v>44</v>
      </c>
      <c r="B7" s="466" t="s">
        <v>45</v>
      </c>
      <c r="C7" s="466" t="s">
        <v>40</v>
      </c>
      <c r="D7" s="504">
        <v>30000000000</v>
      </c>
      <c r="E7" s="504">
        <v>30461209628</v>
      </c>
      <c r="F7" s="504">
        <v>461209628</v>
      </c>
      <c r="G7" s="503">
        <f>F7/D7*100</f>
        <v>1.5373654266666668</v>
      </c>
      <c r="H7" s="503">
        <v>1.54</v>
      </c>
      <c r="I7" s="468"/>
      <c r="J7" s="468"/>
    </row>
    <row r="8" spans="1:15" ht="126.75" customHeight="1">
      <c r="A8" s="1033" t="s">
        <v>211</v>
      </c>
      <c r="B8" s="1034"/>
      <c r="C8" s="1034"/>
      <c r="D8" s="505">
        <f>SUM(D4:D7)</f>
        <v>83214064716</v>
      </c>
      <c r="E8" s="505">
        <f>SUM(E4:E7)</f>
        <v>90778998988</v>
      </c>
      <c r="F8" s="505">
        <f>SUM(F4:F7)</f>
        <v>7564934272</v>
      </c>
      <c r="G8" s="503">
        <f>F8/D8*100</f>
        <v>9.090932281481798</v>
      </c>
      <c r="H8" s="470" t="s">
        <v>895</v>
      </c>
      <c r="I8" s="359"/>
      <c r="J8" s="359"/>
      <c r="K8" s="244"/>
      <c r="L8" s="244"/>
      <c r="M8" s="244"/>
      <c r="N8" s="471"/>
      <c r="O8" s="471"/>
    </row>
    <row r="9" spans="1:15" ht="16.5">
      <c r="A9" s="473" t="s">
        <v>46</v>
      </c>
      <c r="B9" s="473"/>
      <c r="C9" s="244"/>
      <c r="D9" s="244"/>
      <c r="E9" s="244"/>
      <c r="F9" s="244"/>
      <c r="G9" s="244"/>
      <c r="H9" s="359"/>
      <c r="I9" s="359"/>
      <c r="J9" s="359"/>
      <c r="K9" s="244"/>
      <c r="L9" s="244"/>
      <c r="M9" s="244"/>
      <c r="N9" s="471"/>
      <c r="O9" s="471"/>
    </row>
    <row r="10" spans="1:15" ht="24.75" customHeight="1">
      <c r="A10" s="1036" t="s">
        <v>956</v>
      </c>
      <c r="B10" s="1036"/>
      <c r="C10" s="1036"/>
      <c r="D10" s="1036"/>
      <c r="E10" s="1036"/>
      <c r="F10" s="1036"/>
      <c r="G10" s="1036"/>
      <c r="H10" s="1036"/>
      <c r="I10" s="359"/>
      <c r="J10" s="359"/>
      <c r="K10" s="244"/>
      <c r="L10" s="244"/>
      <c r="M10" s="244"/>
      <c r="N10" s="471"/>
      <c r="O10" s="471"/>
    </row>
    <row r="11" spans="1:12" s="237" customFormat="1" ht="18" customHeight="1">
      <c r="A11" s="474" t="s">
        <v>957</v>
      </c>
      <c r="B11" s="244"/>
      <c r="C11" s="244"/>
      <c r="D11" s="244"/>
      <c r="E11" s="244"/>
      <c r="F11" s="244"/>
      <c r="G11" s="244"/>
      <c r="H11" s="244"/>
      <c r="I11" s="244"/>
      <c r="J11" s="244"/>
      <c r="K11" s="250"/>
      <c r="L11" s="250"/>
    </row>
    <row r="12" spans="1:12" s="237" customFormat="1" ht="18" customHeight="1">
      <c r="A12" s="474" t="s">
        <v>955</v>
      </c>
      <c r="B12" s="244"/>
      <c r="C12" s="244"/>
      <c r="D12" s="244"/>
      <c r="E12" s="244"/>
      <c r="F12" s="244"/>
      <c r="G12" s="244"/>
      <c r="H12" s="244"/>
      <c r="I12" s="244"/>
      <c r="J12" s="244"/>
      <c r="K12" s="250"/>
      <c r="L12" s="250"/>
    </row>
    <row r="13" spans="1:12" s="237" customFormat="1" ht="18" customHeight="1">
      <c r="A13" s="474" t="s">
        <v>47</v>
      </c>
      <c r="B13" s="249"/>
      <c r="C13" s="249"/>
      <c r="D13" s="244"/>
      <c r="E13" s="244"/>
      <c r="F13" s="244"/>
      <c r="G13" s="244"/>
      <c r="H13" s="244"/>
      <c r="I13" s="244"/>
      <c r="J13" s="244"/>
      <c r="K13" s="250"/>
      <c r="L13" s="250"/>
    </row>
    <row r="14" spans="1:12" s="237" customFormat="1" ht="18" customHeight="1">
      <c r="A14" s="474" t="s">
        <v>48</v>
      </c>
      <c r="B14" s="249"/>
      <c r="C14" s="249"/>
      <c r="D14" s="244"/>
      <c r="E14" s="244"/>
      <c r="F14" s="244"/>
      <c r="G14" s="244"/>
      <c r="H14" s="244"/>
      <c r="I14" s="244"/>
      <c r="J14" s="244"/>
      <c r="K14" s="250"/>
      <c r="L14" s="250"/>
    </row>
    <row r="15" spans="1:8" ht="18" customHeight="1">
      <c r="A15" s="474" t="s">
        <v>49</v>
      </c>
      <c r="B15" s="471"/>
      <c r="C15" s="471"/>
      <c r="D15" s="471"/>
      <c r="E15" s="471"/>
      <c r="F15" s="471"/>
      <c r="G15" s="471"/>
      <c r="H15" s="471"/>
    </row>
  </sheetData>
  <mergeCells count="3">
    <mergeCell ref="A8:C8"/>
    <mergeCell ref="A1:G1"/>
    <mergeCell ref="A10:H10"/>
  </mergeCells>
  <printOptions horizontalCentered="1"/>
  <pageMargins left="0.1968503937007874" right="0.3937007874015748" top="0.7874015748031497" bottom="0.3937007874015748" header="0.1968503937007874" footer="0"/>
  <pageSetup horizontalDpi="600" verticalDpi="600" orientation="portrait" paperSize="9" scale="75" r:id="rId1"/>
</worksheet>
</file>

<file path=xl/worksheets/sheet62.xml><?xml version="1.0" encoding="utf-8"?>
<worksheet xmlns="http://schemas.openxmlformats.org/spreadsheetml/2006/main" xmlns:r="http://schemas.openxmlformats.org/officeDocument/2006/relationships">
  <dimension ref="A1:X13"/>
  <sheetViews>
    <sheetView zoomScale="90" zoomScaleNormal="90" workbookViewId="0" topLeftCell="A1">
      <selection activeCell="F7" sqref="F7"/>
    </sheetView>
  </sheetViews>
  <sheetFormatPr defaultColWidth="9.00390625" defaultRowHeight="24" customHeight="1"/>
  <cols>
    <col min="1" max="1" width="17.625" style="247" customWidth="1"/>
    <col min="2" max="2" width="10.625" style="247" customWidth="1"/>
    <col min="3" max="3" width="10.75390625" style="247" customWidth="1"/>
    <col min="4" max="4" width="20.50390625" style="247" bestFit="1" customWidth="1"/>
    <col min="5" max="5" width="23.50390625" style="247" bestFit="1" customWidth="1"/>
    <col min="6" max="6" width="21.875" style="247" customWidth="1"/>
    <col min="7" max="7" width="10.625" style="247" bestFit="1" customWidth="1"/>
    <col min="8" max="8" width="20.50390625" style="247" bestFit="1" customWidth="1"/>
    <col min="9" max="9" width="10.625" style="247" bestFit="1" customWidth="1"/>
    <col min="10" max="10" width="10.50390625" style="247" customWidth="1"/>
    <col min="11" max="13" width="14.875" style="247" customWidth="1"/>
    <col min="14" max="14" width="12.75390625" style="461" customWidth="1"/>
    <col min="15" max="15" width="10.00390625" style="461" customWidth="1"/>
    <col min="16" max="16" width="9.50390625" style="461" customWidth="1"/>
    <col min="17" max="17" width="9.00390625" style="461" customWidth="1"/>
    <col min="18" max="19" width="7.25390625" style="461" customWidth="1"/>
    <col min="20" max="20" width="9.25390625" style="461" customWidth="1"/>
    <col min="21" max="21" width="8.75390625" style="461" customWidth="1"/>
    <col min="22" max="22" width="8.375" style="461" customWidth="1"/>
    <col min="23" max="16384" width="9.00390625" style="461" customWidth="1"/>
  </cols>
  <sheetData>
    <row r="1" spans="1:13" s="106" customFormat="1" ht="34.5" customHeight="1">
      <c r="A1" s="1035" t="s">
        <v>53</v>
      </c>
      <c r="B1" s="1035"/>
      <c r="C1" s="1035"/>
      <c r="D1" s="1035"/>
      <c r="E1" s="1035"/>
      <c r="F1" s="1035"/>
      <c r="G1" s="1035"/>
      <c r="H1" s="1035"/>
      <c r="I1" s="1035"/>
      <c r="J1" s="1035"/>
      <c r="K1" s="460"/>
      <c r="L1" s="460"/>
      <c r="M1" s="460"/>
    </row>
    <row r="2" spans="4:24" ht="16.5">
      <c r="D2" s="298"/>
      <c r="E2" s="298"/>
      <c r="F2" s="298"/>
      <c r="H2" s="298"/>
      <c r="J2" s="299" t="s">
        <v>52</v>
      </c>
      <c r="K2" s="299"/>
      <c r="L2" s="299"/>
      <c r="M2" s="461"/>
      <c r="W2" s="462"/>
      <c r="X2" s="462"/>
    </row>
    <row r="3" spans="1:13" ht="61.5" customHeight="1">
      <c r="A3" s="1041" t="s">
        <v>32</v>
      </c>
      <c r="B3" s="1037" t="s">
        <v>33</v>
      </c>
      <c r="C3" s="1037" t="s">
        <v>50</v>
      </c>
      <c r="D3" s="1037" t="s">
        <v>54</v>
      </c>
      <c r="E3" s="1037" t="s">
        <v>55</v>
      </c>
      <c r="F3" s="1039" t="s">
        <v>56</v>
      </c>
      <c r="G3" s="1040"/>
      <c r="H3" s="1039" t="s">
        <v>57</v>
      </c>
      <c r="I3" s="1040"/>
      <c r="J3" s="1037" t="s">
        <v>58</v>
      </c>
      <c r="K3" s="300"/>
      <c r="L3" s="300"/>
      <c r="M3" s="300"/>
    </row>
    <row r="4" spans="1:13" ht="59.25" customHeight="1">
      <c r="A4" s="1042"/>
      <c r="B4" s="1043"/>
      <c r="C4" s="1043"/>
      <c r="D4" s="1038"/>
      <c r="E4" s="1038"/>
      <c r="F4" s="475" t="s">
        <v>59</v>
      </c>
      <c r="G4" s="475" t="s">
        <v>876</v>
      </c>
      <c r="H4" s="475" t="s">
        <v>59</v>
      </c>
      <c r="I4" s="475" t="s">
        <v>876</v>
      </c>
      <c r="J4" s="1038"/>
      <c r="K4" s="300"/>
      <c r="L4" s="300"/>
      <c r="M4" s="300"/>
    </row>
    <row r="5" spans="1:13" s="469" customFormat="1" ht="138" customHeight="1">
      <c r="A5" s="465" t="s">
        <v>60</v>
      </c>
      <c r="B5" s="466" t="s">
        <v>61</v>
      </c>
      <c r="C5" s="476" t="s">
        <v>62</v>
      </c>
      <c r="D5" s="477">
        <v>275595371.14</v>
      </c>
      <c r="E5" s="477">
        <v>231384664.99</v>
      </c>
      <c r="F5" s="478">
        <v>-44210706.15</v>
      </c>
      <c r="G5" s="479">
        <v>-16.04</v>
      </c>
      <c r="H5" s="480">
        <v>-2096828119</v>
      </c>
      <c r="I5" s="479">
        <v>-23.5</v>
      </c>
      <c r="J5" s="481">
        <v>12.05</v>
      </c>
      <c r="K5" s="468"/>
      <c r="L5" s="468"/>
      <c r="M5" s="468"/>
    </row>
    <row r="6" spans="1:13" s="469" customFormat="1" ht="135" customHeight="1">
      <c r="A6" s="466" t="s">
        <v>63</v>
      </c>
      <c r="B6" s="466" t="s">
        <v>64</v>
      </c>
      <c r="C6" s="476" t="s">
        <v>65</v>
      </c>
      <c r="D6" s="467">
        <v>900000000</v>
      </c>
      <c r="E6" s="477">
        <v>734322464.83</v>
      </c>
      <c r="F6" s="478">
        <v>-165677535.17</v>
      </c>
      <c r="G6" s="479">
        <v>-18.41</v>
      </c>
      <c r="H6" s="480">
        <v>-7879987288</v>
      </c>
      <c r="I6" s="479">
        <v>-26.67</v>
      </c>
      <c r="J6" s="481">
        <v>10.37</v>
      </c>
      <c r="K6" s="468"/>
      <c r="L6" s="468"/>
      <c r="M6" s="468"/>
    </row>
    <row r="7" spans="1:13" s="469" customFormat="1" ht="130.5" customHeight="1">
      <c r="A7" s="466" t="s">
        <v>63</v>
      </c>
      <c r="B7" s="466" t="s">
        <v>64</v>
      </c>
      <c r="C7" s="476" t="s">
        <v>66</v>
      </c>
      <c r="D7" s="467">
        <v>400000000</v>
      </c>
      <c r="E7" s="477">
        <v>517161321.16</v>
      </c>
      <c r="F7" s="478">
        <v>117161321.16</v>
      </c>
      <c r="G7" s="479">
        <v>29.29</v>
      </c>
      <c r="H7" s="480">
        <v>2126258974</v>
      </c>
      <c r="I7" s="479">
        <v>16.19</v>
      </c>
      <c r="J7" s="481">
        <v>5.97</v>
      </c>
      <c r="K7" s="468"/>
      <c r="L7" s="468"/>
      <c r="M7" s="468"/>
    </row>
    <row r="8" spans="1:13" ht="135.75" customHeight="1">
      <c r="A8" s="466" t="s">
        <v>67</v>
      </c>
      <c r="B8" s="466" t="s">
        <v>68</v>
      </c>
      <c r="C8" s="476" t="s">
        <v>65</v>
      </c>
      <c r="D8" s="482">
        <v>1000000000</v>
      </c>
      <c r="E8" s="483">
        <v>1187575671.9</v>
      </c>
      <c r="F8" s="478">
        <v>187575671.9</v>
      </c>
      <c r="G8" s="479">
        <v>18.76</v>
      </c>
      <c r="H8" s="480">
        <v>2405482321</v>
      </c>
      <c r="I8" s="479">
        <v>7.37</v>
      </c>
      <c r="J8" s="481">
        <v>12.67</v>
      </c>
      <c r="K8" s="468"/>
      <c r="L8" s="468"/>
      <c r="M8" s="468"/>
    </row>
    <row r="9" spans="1:13" ht="138.75" customHeight="1">
      <c r="A9" s="466" t="s">
        <v>69</v>
      </c>
      <c r="B9" s="466" t="s">
        <v>70</v>
      </c>
      <c r="C9" s="476" t="s">
        <v>71</v>
      </c>
      <c r="D9" s="482">
        <v>400000000</v>
      </c>
      <c r="E9" s="483">
        <v>454810595.17</v>
      </c>
      <c r="F9" s="478">
        <v>54810595.17</v>
      </c>
      <c r="G9" s="479">
        <v>13.7</v>
      </c>
      <c r="H9" s="480">
        <v>852112558</v>
      </c>
      <c r="I9" s="479">
        <v>6.78</v>
      </c>
      <c r="J9" s="481">
        <v>13.7</v>
      </c>
      <c r="K9" s="468"/>
      <c r="L9" s="468"/>
      <c r="M9" s="468"/>
    </row>
    <row r="10" spans="1:13" ht="136.5" customHeight="1">
      <c r="A10" s="466" t="s">
        <v>69</v>
      </c>
      <c r="B10" s="466" t="s">
        <v>72</v>
      </c>
      <c r="C10" s="476" t="s">
        <v>65</v>
      </c>
      <c r="D10" s="482">
        <v>500000000</v>
      </c>
      <c r="E10" s="483">
        <v>615120838.44</v>
      </c>
      <c r="F10" s="478">
        <v>115120838.44</v>
      </c>
      <c r="G10" s="479">
        <v>23.02</v>
      </c>
      <c r="H10" s="480">
        <v>2008564734</v>
      </c>
      <c r="I10" s="479">
        <v>12.45</v>
      </c>
      <c r="J10" s="481">
        <v>23.02</v>
      </c>
      <c r="K10" s="468"/>
      <c r="L10" s="468"/>
      <c r="M10" s="468"/>
    </row>
    <row r="11" spans="1:18" ht="120.75" customHeight="1">
      <c r="A11" s="1033" t="s">
        <v>211</v>
      </c>
      <c r="B11" s="1034"/>
      <c r="C11" s="1034"/>
      <c r="D11" s="484">
        <f>SUM(D5:D10)</f>
        <v>3475595371.14</v>
      </c>
      <c r="E11" s="485">
        <f>SUM(E5:E10)</f>
        <v>3740375556.4900002</v>
      </c>
      <c r="F11" s="486">
        <f>SUM(F5:F10)</f>
        <v>264780185.35000002</v>
      </c>
      <c r="G11" s="479">
        <f>F11/D11*100</f>
        <v>7.618268442541738</v>
      </c>
      <c r="H11" s="487">
        <f>SUM(H5:H10)</f>
        <v>-2584396820</v>
      </c>
      <c r="I11" s="479">
        <v>-2.29</v>
      </c>
      <c r="J11" s="488">
        <v>12.87</v>
      </c>
      <c r="K11" s="359"/>
      <c r="L11" s="359"/>
      <c r="M11" s="359"/>
      <c r="N11" s="244"/>
      <c r="O11" s="244"/>
      <c r="P11" s="244"/>
      <c r="Q11" s="471"/>
      <c r="R11" s="471"/>
    </row>
    <row r="12" ht="24" customHeight="1">
      <c r="A12" s="473" t="s">
        <v>73</v>
      </c>
    </row>
    <row r="13" spans="1:2" s="237" customFormat="1" ht="15.75" customHeight="1">
      <c r="A13" s="472"/>
      <c r="B13" s="251"/>
    </row>
  </sheetData>
  <mergeCells count="10">
    <mergeCell ref="A1:J1"/>
    <mergeCell ref="J3:J4"/>
    <mergeCell ref="A11:C11"/>
    <mergeCell ref="F3:G3"/>
    <mergeCell ref="H3:I3"/>
    <mergeCell ref="A3:A4"/>
    <mergeCell ref="B3:B4"/>
    <mergeCell ref="C3:C4"/>
    <mergeCell ref="D3:D4"/>
    <mergeCell ref="E3:E4"/>
  </mergeCells>
  <printOptions horizontalCentered="1"/>
  <pageMargins left="0.1968503937007874" right="0.1968503937007874" top="0.7874015748031497" bottom="0.3937007874015748" header="0.1968503937007874" footer="0"/>
  <pageSetup horizontalDpi="600" verticalDpi="600" orientation="portrait" paperSize="9" scale="62" r:id="rId1"/>
</worksheet>
</file>

<file path=xl/worksheets/sheet63.xml><?xml version="1.0" encoding="utf-8"?>
<worksheet xmlns="http://schemas.openxmlformats.org/spreadsheetml/2006/main" xmlns:r="http://schemas.openxmlformats.org/officeDocument/2006/relationships">
  <dimension ref="A1:N14"/>
  <sheetViews>
    <sheetView workbookViewId="0" topLeftCell="A1">
      <selection activeCell="B13" sqref="B13"/>
    </sheetView>
  </sheetViews>
  <sheetFormatPr defaultColWidth="9.00390625" defaultRowHeight="24" customHeight="1"/>
  <cols>
    <col min="1" max="1" width="16.125" style="228" customWidth="1"/>
    <col min="2" max="3" width="32.625" style="228" customWidth="1"/>
    <col min="4" max="4" width="10.00390625" style="214" customWidth="1"/>
    <col min="5" max="5" width="9.50390625" style="214" customWidth="1"/>
    <col min="6" max="6" width="9.00390625" style="214" customWidth="1"/>
    <col min="7" max="8" width="7.25390625" style="214" customWidth="1"/>
    <col min="9" max="9" width="9.25390625" style="214" customWidth="1"/>
    <col min="10" max="10" width="8.75390625" style="214" customWidth="1"/>
    <col min="11" max="11" width="8.375" style="214" customWidth="1"/>
    <col min="12" max="16384" width="9.00390625" style="214" customWidth="1"/>
  </cols>
  <sheetData>
    <row r="1" spans="1:3" s="78" customFormat="1" ht="33" customHeight="1">
      <c r="A1" s="662" t="s">
        <v>772</v>
      </c>
      <c r="B1" s="662"/>
      <c r="C1" s="662"/>
    </row>
    <row r="2" spans="1:14" ht="33" customHeight="1">
      <c r="A2" s="1044" t="s">
        <v>108</v>
      </c>
      <c r="B2" s="1044"/>
      <c r="C2" s="1044"/>
      <c r="D2" s="217"/>
      <c r="E2" s="217"/>
      <c r="F2" s="217"/>
      <c r="G2" s="217"/>
      <c r="H2" s="217"/>
      <c r="J2" s="217"/>
      <c r="K2" s="217"/>
      <c r="L2" s="218"/>
      <c r="M2" s="218"/>
      <c r="N2" s="217"/>
    </row>
    <row r="3" spans="1:3" ht="50.25" customHeight="1">
      <c r="A3" s="219" t="s">
        <v>248</v>
      </c>
      <c r="B3" s="220" t="s">
        <v>754</v>
      </c>
      <c r="C3" s="221" t="s">
        <v>755</v>
      </c>
    </row>
    <row r="4" spans="1:3" ht="63" customHeight="1">
      <c r="A4" s="28" t="s">
        <v>249</v>
      </c>
      <c r="B4" s="222">
        <v>121376</v>
      </c>
      <c r="C4" s="222">
        <v>117910</v>
      </c>
    </row>
    <row r="5" spans="1:3" ht="63" customHeight="1">
      <c r="A5" s="28" t="s">
        <v>250</v>
      </c>
      <c r="B5" s="222">
        <v>121311</v>
      </c>
      <c r="C5" s="222">
        <v>120259</v>
      </c>
    </row>
    <row r="6" spans="1:3" s="223" customFormat="1" ht="63" customHeight="1">
      <c r="A6" s="28" t="s">
        <v>251</v>
      </c>
      <c r="B6" s="222">
        <v>123737</v>
      </c>
      <c r="C6" s="222">
        <v>123555</v>
      </c>
    </row>
    <row r="7" spans="1:3" s="223" customFormat="1" ht="63" customHeight="1">
      <c r="A7" s="28" t="s">
        <v>650</v>
      </c>
      <c r="B7" s="222">
        <v>124241</v>
      </c>
      <c r="C7" s="222">
        <v>116310</v>
      </c>
    </row>
    <row r="8" spans="1:3" ht="63" customHeight="1">
      <c r="A8" s="28" t="s">
        <v>583</v>
      </c>
      <c r="B8" s="222">
        <v>125770</v>
      </c>
      <c r="C8" s="222">
        <v>125194</v>
      </c>
    </row>
    <row r="9" spans="1:3" ht="63" customHeight="1">
      <c r="A9" s="28" t="s">
        <v>584</v>
      </c>
      <c r="B9" s="222">
        <v>128633</v>
      </c>
      <c r="C9" s="222">
        <v>122282</v>
      </c>
    </row>
    <row r="10" spans="1:3" ht="63" customHeight="1">
      <c r="A10" s="28" t="s">
        <v>276</v>
      </c>
      <c r="B10" s="317">
        <v>123080</v>
      </c>
      <c r="C10" s="225">
        <v>118549</v>
      </c>
    </row>
    <row r="11" spans="1:3" ht="63" customHeight="1">
      <c r="A11" s="28" t="s">
        <v>766</v>
      </c>
      <c r="B11" s="225">
        <v>125378</v>
      </c>
      <c r="C11" s="225">
        <v>113800</v>
      </c>
    </row>
    <row r="12" spans="1:3" ht="63" customHeight="1">
      <c r="A12" s="28" t="s">
        <v>815</v>
      </c>
      <c r="B12" s="225">
        <v>129998</v>
      </c>
      <c r="C12" s="225">
        <v>128070</v>
      </c>
    </row>
    <row r="13" spans="1:3" ht="63" customHeight="1">
      <c r="A13" s="24" t="s">
        <v>866</v>
      </c>
      <c r="B13" s="444">
        <v>310960</v>
      </c>
      <c r="C13" s="227">
        <v>305245</v>
      </c>
    </row>
    <row r="14" spans="1:3" ht="16.5">
      <c r="A14" s="289"/>
      <c r="B14" s="290"/>
      <c r="C14" s="290"/>
    </row>
  </sheetData>
  <mergeCells count="2">
    <mergeCell ref="A1:C1"/>
    <mergeCell ref="A2:C2"/>
  </mergeCells>
  <printOptions/>
  <pageMargins left="0.7874015748031497" right="0" top="0.5905511811023623" bottom="0.3937007874015748" header="0" footer="0"/>
  <pageSetup horizontalDpi="600" verticalDpi="600" orientation="portrait" pageOrder="overThenDown" paperSize="9" r:id="rId1"/>
</worksheet>
</file>

<file path=xl/worksheets/sheet64.xml><?xml version="1.0" encoding="utf-8"?>
<worksheet xmlns="http://schemas.openxmlformats.org/spreadsheetml/2006/main" xmlns:r="http://schemas.openxmlformats.org/officeDocument/2006/relationships">
  <dimension ref="A1:R22"/>
  <sheetViews>
    <sheetView workbookViewId="0" topLeftCell="A1">
      <selection activeCell="B13" sqref="B13"/>
    </sheetView>
  </sheetViews>
  <sheetFormatPr defaultColWidth="9.00390625" defaultRowHeight="24" customHeight="1"/>
  <cols>
    <col min="1" max="1" width="16.125" style="272" customWidth="1"/>
    <col min="2" max="4" width="21.625" style="272" customWidth="1"/>
    <col min="5" max="5" width="10.50390625" style="272" hidden="1" customWidth="1"/>
    <col min="6" max="6" width="3.875" style="255" customWidth="1"/>
    <col min="7" max="7" width="10.00390625" style="255" customWidth="1"/>
    <col min="8" max="8" width="9.50390625" style="255" customWidth="1"/>
    <col min="9" max="9" width="9.00390625" style="255" customWidth="1"/>
    <col min="10" max="11" width="7.25390625" style="255" customWidth="1"/>
    <col min="12" max="12" width="9.25390625" style="255" customWidth="1"/>
    <col min="13" max="13" width="8.75390625" style="255" customWidth="1"/>
    <col min="14" max="14" width="8.375" style="255" customWidth="1"/>
    <col min="15" max="16384" width="9.00390625" style="255" customWidth="1"/>
  </cols>
  <sheetData>
    <row r="1" spans="1:5" s="78" customFormat="1" ht="33" customHeight="1">
      <c r="A1" s="662" t="s">
        <v>171</v>
      </c>
      <c r="B1" s="662"/>
      <c r="C1" s="662"/>
      <c r="D1" s="662"/>
      <c r="E1" s="662"/>
    </row>
    <row r="2" spans="1:17" ht="33" customHeight="1">
      <c r="A2" s="1045" t="s">
        <v>109</v>
      </c>
      <c r="B2" s="1045"/>
      <c r="C2" s="1045"/>
      <c r="D2" s="1045"/>
      <c r="E2" s="252"/>
      <c r="F2" s="253"/>
      <c r="G2" s="254"/>
      <c r="H2" s="254"/>
      <c r="I2" s="254"/>
      <c r="J2" s="254"/>
      <c r="K2" s="254"/>
      <c r="M2" s="254"/>
      <c r="N2" s="254"/>
      <c r="O2" s="256"/>
      <c r="P2" s="256"/>
      <c r="Q2" s="254"/>
    </row>
    <row r="3" spans="1:6" ht="50.25" customHeight="1">
      <c r="A3" s="257" t="s">
        <v>597</v>
      </c>
      <c r="B3" s="258" t="s">
        <v>533</v>
      </c>
      <c r="C3" s="259" t="s">
        <v>534</v>
      </c>
      <c r="D3" s="259" t="s">
        <v>535</v>
      </c>
      <c r="E3" s="260"/>
      <c r="F3" s="253"/>
    </row>
    <row r="4" spans="1:6" ht="63" customHeight="1">
      <c r="A4" s="28" t="s">
        <v>604</v>
      </c>
      <c r="B4" s="261">
        <v>88</v>
      </c>
      <c r="C4" s="261">
        <v>73</v>
      </c>
      <c r="D4" s="261">
        <v>72</v>
      </c>
      <c r="E4" s="264">
        <v>121376</v>
      </c>
      <c r="F4" s="253"/>
    </row>
    <row r="5" spans="1:6" s="266" customFormat="1" ht="63" customHeight="1">
      <c r="A5" s="28" t="s">
        <v>605</v>
      </c>
      <c r="B5" s="261">
        <v>88</v>
      </c>
      <c r="C5" s="261">
        <v>76</v>
      </c>
      <c r="D5" s="261">
        <v>75</v>
      </c>
      <c r="E5" s="264">
        <v>121311</v>
      </c>
      <c r="F5" s="265"/>
    </row>
    <row r="6" spans="1:6" s="266" customFormat="1" ht="63" customHeight="1">
      <c r="A6" s="28" t="s">
        <v>606</v>
      </c>
      <c r="B6" s="240">
        <v>88</v>
      </c>
      <c r="C6" s="240">
        <v>75</v>
      </c>
      <c r="D6" s="240">
        <v>75</v>
      </c>
      <c r="E6" s="264">
        <v>121311</v>
      </c>
      <c r="F6" s="265"/>
    </row>
    <row r="7" spans="1:6" s="266" customFormat="1" ht="63" customHeight="1">
      <c r="A7" s="28" t="s">
        <v>650</v>
      </c>
      <c r="B7" s="240">
        <v>88</v>
      </c>
      <c r="C7" s="240">
        <v>77</v>
      </c>
      <c r="D7" s="240">
        <v>77</v>
      </c>
      <c r="E7" s="264"/>
      <c r="F7" s="265"/>
    </row>
    <row r="8" spans="1:6" ht="63" customHeight="1">
      <c r="A8" s="28" t="s">
        <v>583</v>
      </c>
      <c r="B8" s="240">
        <v>88</v>
      </c>
      <c r="C8" s="240">
        <v>83</v>
      </c>
      <c r="D8" s="240">
        <v>81</v>
      </c>
      <c r="E8" s="264">
        <v>121311</v>
      </c>
      <c r="F8" s="253"/>
    </row>
    <row r="9" spans="1:6" ht="63" customHeight="1">
      <c r="A9" s="28" t="s">
        <v>584</v>
      </c>
      <c r="B9" s="240">
        <v>88</v>
      </c>
      <c r="C9" s="240">
        <v>83</v>
      </c>
      <c r="D9" s="240">
        <v>80</v>
      </c>
      <c r="E9" s="264">
        <v>121311</v>
      </c>
      <c r="F9" s="253"/>
    </row>
    <row r="10" spans="1:6" ht="63" customHeight="1">
      <c r="A10" s="28" t="s">
        <v>276</v>
      </c>
      <c r="B10" s="240">
        <v>88</v>
      </c>
      <c r="C10" s="240">
        <v>84</v>
      </c>
      <c r="D10" s="240">
        <v>79</v>
      </c>
      <c r="E10" s="264"/>
      <c r="F10" s="253"/>
    </row>
    <row r="11" spans="1:6" ht="63" customHeight="1">
      <c r="A11" s="28" t="s">
        <v>765</v>
      </c>
      <c r="B11" s="240">
        <v>88</v>
      </c>
      <c r="C11" s="240">
        <v>86</v>
      </c>
      <c r="D11" s="240">
        <v>84</v>
      </c>
      <c r="E11" s="264"/>
      <c r="F11" s="253"/>
    </row>
    <row r="12" spans="1:6" ht="63" customHeight="1">
      <c r="A12" s="28" t="s">
        <v>815</v>
      </c>
      <c r="B12" s="240">
        <v>88</v>
      </c>
      <c r="C12" s="240">
        <v>86</v>
      </c>
      <c r="D12" s="240">
        <v>82</v>
      </c>
      <c r="E12" s="264"/>
      <c r="F12" s="253"/>
    </row>
    <row r="13" spans="1:6" ht="63" customHeight="1">
      <c r="A13" s="443" t="s">
        <v>873</v>
      </c>
      <c r="B13" s="358">
        <v>88</v>
      </c>
      <c r="C13" s="267">
        <v>86</v>
      </c>
      <c r="D13" s="267">
        <v>80</v>
      </c>
      <c r="E13" s="264"/>
      <c r="F13" s="253"/>
    </row>
    <row r="14" spans="1:14" s="270" customFormat="1" ht="21" customHeight="1">
      <c r="A14" s="268"/>
      <c r="B14" s="269"/>
      <c r="C14" s="269"/>
      <c r="D14" s="269"/>
      <c r="E14" s="269"/>
      <c r="F14" s="269"/>
      <c r="G14" s="269"/>
      <c r="H14" s="268"/>
      <c r="I14" s="269"/>
      <c r="J14" s="269"/>
      <c r="K14" s="269"/>
      <c r="L14" s="269"/>
      <c r="M14" s="269"/>
      <c r="N14" s="269"/>
    </row>
    <row r="15" spans="1:12" ht="24" customHeight="1">
      <c r="A15" s="271"/>
      <c r="B15" s="271"/>
      <c r="C15" s="271"/>
      <c r="D15" s="271"/>
      <c r="E15" s="271"/>
      <c r="F15" s="253"/>
      <c r="L15" s="254"/>
    </row>
    <row r="16" spans="6:18" ht="24" customHeight="1">
      <c r="F16" s="253"/>
      <c r="G16" s="254"/>
      <c r="H16" s="254"/>
      <c r="I16" s="254"/>
      <c r="J16" s="254"/>
      <c r="K16" s="254"/>
      <c r="L16" s="254"/>
      <c r="M16" s="254"/>
      <c r="N16" s="254"/>
      <c r="O16" s="254"/>
      <c r="P16" s="254"/>
      <c r="Q16" s="254"/>
      <c r="R16" s="254"/>
    </row>
    <row r="17" spans="6:18" ht="24" customHeight="1">
      <c r="F17" s="253"/>
      <c r="G17" s="254"/>
      <c r="H17" s="254"/>
      <c r="I17" s="254"/>
      <c r="L17" s="254"/>
      <c r="M17" s="254"/>
      <c r="N17" s="254"/>
      <c r="P17" s="254"/>
      <c r="Q17" s="254"/>
      <c r="R17" s="254"/>
    </row>
    <row r="18" spans="6:18" ht="24" customHeight="1">
      <c r="F18" s="253"/>
      <c r="G18" s="254"/>
      <c r="H18" s="254"/>
      <c r="I18" s="254"/>
      <c r="J18" s="254"/>
      <c r="K18" s="254"/>
      <c r="L18" s="254"/>
      <c r="M18" s="254"/>
      <c r="N18" s="254"/>
      <c r="O18" s="254"/>
      <c r="P18" s="254"/>
      <c r="Q18" s="254"/>
      <c r="R18" s="254"/>
    </row>
    <row r="19" spans="1:18" ht="24" customHeight="1">
      <c r="A19" s="273"/>
      <c r="B19" s="273"/>
      <c r="C19" s="273"/>
      <c r="D19" s="273"/>
      <c r="E19" s="273"/>
      <c r="F19" s="254"/>
      <c r="G19" s="254"/>
      <c r="H19" s="254"/>
      <c r="I19" s="254"/>
      <c r="J19" s="254"/>
      <c r="K19" s="254"/>
      <c r="L19" s="254"/>
      <c r="M19" s="254"/>
      <c r="N19" s="254"/>
      <c r="O19" s="254"/>
      <c r="P19" s="254"/>
      <c r="Q19" s="254"/>
      <c r="R19" s="254"/>
    </row>
    <row r="20" spans="1:18" ht="24" customHeight="1">
      <c r="A20" s="273"/>
      <c r="B20" s="273"/>
      <c r="C20" s="273"/>
      <c r="D20" s="273"/>
      <c r="E20" s="273"/>
      <c r="F20" s="254"/>
      <c r="G20" s="254"/>
      <c r="H20" s="254"/>
      <c r="I20" s="254"/>
      <c r="J20" s="254"/>
      <c r="K20" s="254"/>
      <c r="L20" s="254"/>
      <c r="M20" s="254"/>
      <c r="N20" s="254"/>
      <c r="O20" s="254"/>
      <c r="P20" s="254"/>
      <c r="Q20" s="254"/>
      <c r="R20" s="254"/>
    </row>
    <row r="21" spans="1:18" ht="24" customHeight="1">
      <c r="A21" s="273"/>
      <c r="B21" s="273"/>
      <c r="C21" s="273"/>
      <c r="D21" s="273"/>
      <c r="E21" s="273"/>
      <c r="F21" s="254"/>
      <c r="G21" s="254"/>
      <c r="H21" s="254"/>
      <c r="I21" s="254"/>
      <c r="J21" s="254"/>
      <c r="K21" s="254"/>
      <c r="L21" s="254"/>
      <c r="M21" s="254"/>
      <c r="N21" s="254"/>
      <c r="O21" s="254"/>
      <c r="P21" s="254"/>
      <c r="Q21" s="254"/>
      <c r="R21" s="254"/>
    </row>
    <row r="22" spans="1:18" ht="24" customHeight="1">
      <c r="A22" s="273"/>
      <c r="B22" s="273"/>
      <c r="C22" s="273"/>
      <c r="D22" s="273"/>
      <c r="E22" s="273"/>
      <c r="F22" s="254"/>
      <c r="G22" s="254"/>
      <c r="H22" s="254"/>
      <c r="I22" s="254"/>
      <c r="J22" s="254"/>
      <c r="K22" s="254"/>
      <c r="L22" s="254"/>
      <c r="M22" s="254"/>
      <c r="N22" s="254"/>
      <c r="O22" s="254"/>
      <c r="P22" s="254"/>
      <c r="Q22" s="254"/>
      <c r="R22" s="254"/>
    </row>
  </sheetData>
  <mergeCells count="2">
    <mergeCell ref="A1:E1"/>
    <mergeCell ref="A2:D2"/>
  </mergeCells>
  <printOptions/>
  <pageMargins left="0.7874015748031497" right="0" top="0.5905511811023623" bottom="0.7874015748031497" header="0" footer="0"/>
  <pageSetup horizontalDpi="600" verticalDpi="600" orientation="portrait" pageOrder="overThenDown" paperSize="9" r:id="rId1"/>
</worksheet>
</file>

<file path=xl/worksheets/sheet65.xml><?xml version="1.0" encoding="utf-8"?>
<worksheet xmlns="http://schemas.openxmlformats.org/spreadsheetml/2006/main" xmlns:r="http://schemas.openxmlformats.org/officeDocument/2006/relationships">
  <dimension ref="A1:W30"/>
  <sheetViews>
    <sheetView workbookViewId="0" topLeftCell="A1">
      <selection activeCell="C6" sqref="C6"/>
    </sheetView>
  </sheetViews>
  <sheetFormatPr defaultColWidth="9.00390625" defaultRowHeight="24" customHeight="1"/>
  <cols>
    <col min="1" max="1" width="9.50390625" style="272" customWidth="1"/>
    <col min="2" max="9" width="9.125" style="272" customWidth="1"/>
    <col min="10" max="10" width="10.50390625" style="272" hidden="1" customWidth="1"/>
    <col min="11" max="11" width="12.75390625" style="255" customWidth="1"/>
    <col min="12" max="12" width="10.00390625" style="255" customWidth="1"/>
    <col min="13" max="13" width="9.50390625" style="255" customWidth="1"/>
    <col min="14" max="14" width="9.00390625" style="255" customWidth="1"/>
    <col min="15" max="16" width="7.25390625" style="255" customWidth="1"/>
    <col min="17" max="17" width="9.25390625" style="255" customWidth="1"/>
    <col min="18" max="18" width="8.75390625" style="255" customWidth="1"/>
    <col min="19" max="19" width="8.375" style="255" customWidth="1"/>
    <col min="20" max="16384" width="9.00390625" style="255" customWidth="1"/>
  </cols>
  <sheetData>
    <row r="1" spans="1:10" s="78" customFormat="1" ht="33" customHeight="1">
      <c r="A1" s="662" t="s">
        <v>172</v>
      </c>
      <c r="B1" s="662"/>
      <c r="C1" s="662"/>
      <c r="D1" s="662"/>
      <c r="E1" s="662"/>
      <c r="F1" s="662"/>
      <c r="G1" s="662"/>
      <c r="H1" s="662"/>
      <c r="I1" s="662"/>
      <c r="J1" s="662"/>
    </row>
    <row r="2" spans="1:22" ht="33" customHeight="1">
      <c r="A2" s="1045" t="s">
        <v>110</v>
      </c>
      <c r="B2" s="1046"/>
      <c r="C2" s="1046"/>
      <c r="D2" s="1046"/>
      <c r="E2" s="1046"/>
      <c r="F2" s="1046"/>
      <c r="G2" s="1046"/>
      <c r="H2" s="1046"/>
      <c r="I2" s="1046"/>
      <c r="J2" s="252"/>
      <c r="K2" s="253"/>
      <c r="L2" s="254"/>
      <c r="M2" s="254"/>
      <c r="N2" s="254"/>
      <c r="O2" s="254"/>
      <c r="P2" s="254"/>
      <c r="R2" s="254"/>
      <c r="S2" s="254"/>
      <c r="T2" s="256"/>
      <c r="U2" s="256"/>
      <c r="V2" s="254"/>
    </row>
    <row r="3" spans="1:11" ht="38.25" customHeight="1">
      <c r="A3" s="1047" t="s">
        <v>536</v>
      </c>
      <c r="B3" s="1048" t="s">
        <v>537</v>
      </c>
      <c r="C3" s="1048" t="s">
        <v>538</v>
      </c>
      <c r="D3" s="1048"/>
      <c r="E3" s="1048" t="s">
        <v>539</v>
      </c>
      <c r="F3" s="1048"/>
      <c r="G3" s="1048"/>
      <c r="H3" s="1048"/>
      <c r="I3" s="1049"/>
      <c r="J3" s="260"/>
      <c r="K3" s="253"/>
    </row>
    <row r="4" spans="1:11" ht="36.75" customHeight="1">
      <c r="A4" s="1047"/>
      <c r="B4" s="1048"/>
      <c r="C4" s="258" t="s">
        <v>540</v>
      </c>
      <c r="D4" s="258" t="s">
        <v>541</v>
      </c>
      <c r="E4" s="258" t="s">
        <v>542</v>
      </c>
      <c r="F4" s="258" t="s">
        <v>543</v>
      </c>
      <c r="G4" s="258" t="s">
        <v>544</v>
      </c>
      <c r="H4" s="258" t="s">
        <v>545</v>
      </c>
      <c r="I4" s="274" t="s">
        <v>546</v>
      </c>
      <c r="J4" s="260"/>
      <c r="K4" s="253"/>
    </row>
    <row r="5" spans="1:10" s="263" customFormat="1" ht="156" customHeight="1">
      <c r="A5" s="34" t="s">
        <v>537</v>
      </c>
      <c r="B5" s="240">
        <f>SUM(C5:D5)</f>
        <v>80</v>
      </c>
      <c r="C5" s="240">
        <f>SUM(C6:C8)</f>
        <v>26</v>
      </c>
      <c r="D5" s="240">
        <f aca="true" t="shared" si="0" ref="D5:I5">SUM(D6:D8)</f>
        <v>54</v>
      </c>
      <c r="E5" s="240">
        <f t="shared" si="0"/>
        <v>0</v>
      </c>
      <c r="F5" s="240">
        <f t="shared" si="0"/>
        <v>30</v>
      </c>
      <c r="G5" s="240">
        <f t="shared" si="0"/>
        <v>40</v>
      </c>
      <c r="H5" s="240">
        <f t="shared" si="0"/>
        <v>10</v>
      </c>
      <c r="I5" s="240">
        <f t="shared" si="0"/>
        <v>0</v>
      </c>
      <c r="J5" s="262">
        <v>102492</v>
      </c>
    </row>
    <row r="6" spans="1:10" ht="156" customHeight="1">
      <c r="A6" s="10" t="s">
        <v>547</v>
      </c>
      <c r="B6" s="240">
        <f>SUM(C6:D6)</f>
        <v>10</v>
      </c>
      <c r="C6" s="240">
        <v>5</v>
      </c>
      <c r="D6" s="240">
        <v>5</v>
      </c>
      <c r="E6" s="240"/>
      <c r="F6" s="240">
        <v>7</v>
      </c>
      <c r="G6" s="240">
        <v>3</v>
      </c>
      <c r="H6" s="240">
        <v>0</v>
      </c>
      <c r="I6" s="240"/>
      <c r="J6" s="264">
        <v>103592</v>
      </c>
    </row>
    <row r="7" spans="1:11" ht="156" customHeight="1">
      <c r="A7" s="10" t="s">
        <v>548</v>
      </c>
      <c r="B7" s="240">
        <f>SUM(C7:D7)</f>
        <v>56</v>
      </c>
      <c r="C7" s="240">
        <v>17</v>
      </c>
      <c r="D7" s="240">
        <v>39</v>
      </c>
      <c r="E7" s="240"/>
      <c r="F7" s="240">
        <v>21</v>
      </c>
      <c r="G7" s="240">
        <v>30</v>
      </c>
      <c r="H7" s="240">
        <v>5</v>
      </c>
      <c r="I7" s="240"/>
      <c r="J7" s="264">
        <v>118094</v>
      </c>
      <c r="K7" s="253"/>
    </row>
    <row r="8" spans="1:11" ht="156" customHeight="1">
      <c r="A8" s="16" t="s">
        <v>549</v>
      </c>
      <c r="B8" s="358">
        <f>SUM(C8:D8)</f>
        <v>14</v>
      </c>
      <c r="C8" s="267">
        <v>4</v>
      </c>
      <c r="D8" s="267">
        <v>10</v>
      </c>
      <c r="E8" s="267"/>
      <c r="F8" s="267">
        <v>2</v>
      </c>
      <c r="G8" s="267">
        <v>7</v>
      </c>
      <c r="H8" s="267">
        <v>5</v>
      </c>
      <c r="I8" s="267"/>
      <c r="J8" s="264">
        <v>169231</v>
      </c>
      <c r="K8" s="253"/>
    </row>
    <row r="9" spans="1:11" ht="27.75" customHeight="1" hidden="1">
      <c r="A9" s="224" t="s">
        <v>550</v>
      </c>
      <c r="B9" s="275"/>
      <c r="C9" s="276"/>
      <c r="D9" s="276"/>
      <c r="E9" s="276"/>
      <c r="F9" s="275"/>
      <c r="G9" s="276"/>
      <c r="H9" s="276"/>
      <c r="I9" s="276"/>
      <c r="J9" s="276"/>
      <c r="K9" s="253"/>
    </row>
    <row r="10" spans="1:11" ht="27.75" customHeight="1" hidden="1">
      <c r="A10" s="226" t="s">
        <v>551</v>
      </c>
      <c r="B10" s="277"/>
      <c r="C10" s="276"/>
      <c r="D10" s="276"/>
      <c r="E10" s="276"/>
      <c r="F10" s="277"/>
      <c r="G10" s="276"/>
      <c r="H10" s="276"/>
      <c r="I10" s="276"/>
      <c r="J10" s="276"/>
      <c r="K10" s="253"/>
    </row>
    <row r="11" spans="1:11" ht="27.75" customHeight="1" hidden="1">
      <c r="A11" s="226" t="s">
        <v>252</v>
      </c>
      <c r="B11" s="277"/>
      <c r="C11" s="276"/>
      <c r="D11" s="276"/>
      <c r="E11" s="276"/>
      <c r="F11" s="277"/>
      <c r="G11" s="276"/>
      <c r="H11" s="276"/>
      <c r="I11" s="276"/>
      <c r="J11" s="276"/>
      <c r="K11" s="253"/>
    </row>
    <row r="12" spans="1:11" ht="27.75" customHeight="1" hidden="1">
      <c r="A12" s="226" t="s">
        <v>253</v>
      </c>
      <c r="B12" s="277"/>
      <c r="C12" s="276"/>
      <c r="D12" s="276"/>
      <c r="E12" s="276"/>
      <c r="F12" s="277"/>
      <c r="G12" s="276"/>
      <c r="H12" s="276"/>
      <c r="I12" s="276"/>
      <c r="J12" s="276"/>
      <c r="K12" s="253"/>
    </row>
    <row r="13" spans="1:11" ht="27.75" customHeight="1" hidden="1">
      <c r="A13" s="226" t="s">
        <v>254</v>
      </c>
      <c r="B13" s="277"/>
      <c r="C13" s="276"/>
      <c r="D13" s="276"/>
      <c r="E13" s="276"/>
      <c r="F13" s="277"/>
      <c r="G13" s="276"/>
      <c r="H13" s="276"/>
      <c r="I13" s="276"/>
      <c r="J13" s="276"/>
      <c r="K13" s="253"/>
    </row>
    <row r="14" spans="1:11" ht="27.75" customHeight="1" hidden="1">
      <c r="A14" s="226" t="s">
        <v>255</v>
      </c>
      <c r="B14" s="277"/>
      <c r="C14" s="276"/>
      <c r="D14" s="276"/>
      <c r="E14" s="276"/>
      <c r="F14" s="277"/>
      <c r="G14" s="276"/>
      <c r="H14" s="276"/>
      <c r="I14" s="276"/>
      <c r="J14" s="276"/>
      <c r="K14" s="253"/>
    </row>
    <row r="15" spans="1:11" ht="27.75" customHeight="1" hidden="1">
      <c r="A15" s="226" t="s">
        <v>256</v>
      </c>
      <c r="B15" s="277"/>
      <c r="C15" s="276"/>
      <c r="D15" s="276"/>
      <c r="E15" s="276"/>
      <c r="F15" s="277"/>
      <c r="G15" s="276"/>
      <c r="H15" s="276"/>
      <c r="I15" s="276"/>
      <c r="J15" s="276"/>
      <c r="K15" s="253"/>
    </row>
    <row r="16" spans="1:10" s="263" customFormat="1" ht="27.75" customHeight="1" hidden="1">
      <c r="A16" s="226" t="s">
        <v>257</v>
      </c>
      <c r="B16" s="277"/>
      <c r="C16" s="276"/>
      <c r="D16" s="276"/>
      <c r="E16" s="276"/>
      <c r="F16" s="277"/>
      <c r="G16" s="276"/>
      <c r="H16" s="276"/>
      <c r="I16" s="276"/>
      <c r="J16" s="276"/>
    </row>
    <row r="17" spans="1:10" s="263" customFormat="1" ht="27.75" customHeight="1" hidden="1">
      <c r="A17" s="226" t="s">
        <v>258</v>
      </c>
      <c r="B17" s="277"/>
      <c r="C17" s="276"/>
      <c r="D17" s="276"/>
      <c r="E17" s="276"/>
      <c r="F17" s="277"/>
      <c r="G17" s="276"/>
      <c r="H17" s="276"/>
      <c r="I17" s="276"/>
      <c r="J17" s="276"/>
    </row>
    <row r="18" spans="1:10" s="263" customFormat="1" ht="27.75" customHeight="1" hidden="1">
      <c r="A18" s="226" t="s">
        <v>259</v>
      </c>
      <c r="B18" s="277"/>
      <c r="C18" s="276"/>
      <c r="D18" s="276"/>
      <c r="E18" s="276"/>
      <c r="F18" s="277"/>
      <c r="G18" s="276"/>
      <c r="H18" s="276"/>
      <c r="I18" s="276"/>
      <c r="J18" s="276"/>
    </row>
    <row r="19" spans="1:10" s="263" customFormat="1" ht="27.75" customHeight="1" hidden="1">
      <c r="A19" s="226" t="s">
        <v>260</v>
      </c>
      <c r="B19" s="277"/>
      <c r="C19" s="276"/>
      <c r="D19" s="276"/>
      <c r="E19" s="276"/>
      <c r="F19" s="277"/>
      <c r="G19" s="276"/>
      <c r="H19" s="276"/>
      <c r="I19" s="276"/>
      <c r="J19" s="276"/>
    </row>
    <row r="20" spans="1:10" s="263" customFormat="1" ht="27.75" customHeight="1" hidden="1">
      <c r="A20" s="226" t="s">
        <v>261</v>
      </c>
      <c r="B20" s="277"/>
      <c r="C20" s="278"/>
      <c r="D20" s="278"/>
      <c r="E20" s="278"/>
      <c r="F20" s="277"/>
      <c r="G20" s="278"/>
      <c r="H20" s="278"/>
      <c r="I20" s="278"/>
      <c r="J20" s="278"/>
    </row>
    <row r="21" spans="1:19" s="270" customFormat="1" ht="21" customHeight="1">
      <c r="A21" s="268"/>
      <c r="B21" s="268"/>
      <c r="C21" s="269"/>
      <c r="D21" s="269"/>
      <c r="E21" s="269"/>
      <c r="F21" s="268"/>
      <c r="G21" s="269"/>
      <c r="H21" s="269"/>
      <c r="I21" s="269"/>
      <c r="J21" s="269"/>
      <c r="K21" s="269"/>
      <c r="L21" s="269"/>
      <c r="M21" s="268"/>
      <c r="N21" s="269"/>
      <c r="O21" s="269"/>
      <c r="P21" s="269"/>
      <c r="Q21" s="269"/>
      <c r="R21" s="269"/>
      <c r="S21" s="269"/>
    </row>
    <row r="22" spans="1:19" s="270" customFormat="1" ht="21" customHeight="1">
      <c r="A22" s="268"/>
      <c r="B22" s="268"/>
      <c r="C22" s="269"/>
      <c r="D22" s="269"/>
      <c r="E22" s="269"/>
      <c r="F22" s="268"/>
      <c r="G22" s="269"/>
      <c r="H22" s="269"/>
      <c r="I22" s="269"/>
      <c r="J22" s="269"/>
      <c r="K22" s="269"/>
      <c r="L22" s="269"/>
      <c r="M22" s="268"/>
      <c r="N22" s="269"/>
      <c r="O22" s="269"/>
      <c r="P22" s="269"/>
      <c r="Q22" s="269"/>
      <c r="R22" s="269"/>
      <c r="S22" s="269"/>
    </row>
    <row r="23" spans="1:17" ht="24" customHeight="1">
      <c r="A23" s="271"/>
      <c r="B23" s="271"/>
      <c r="C23" s="271"/>
      <c r="D23" s="271"/>
      <c r="E23" s="271"/>
      <c r="F23" s="271"/>
      <c r="G23" s="271"/>
      <c r="H23" s="271"/>
      <c r="I23" s="271"/>
      <c r="J23" s="271"/>
      <c r="K23" s="253"/>
      <c r="Q23" s="254"/>
    </row>
    <row r="24" spans="11:23" ht="24" customHeight="1">
      <c r="K24" s="253"/>
      <c r="L24" s="254"/>
      <c r="M24" s="254"/>
      <c r="N24" s="254"/>
      <c r="O24" s="254"/>
      <c r="P24" s="254"/>
      <c r="Q24" s="254"/>
      <c r="R24" s="254"/>
      <c r="S24" s="254"/>
      <c r="T24" s="254"/>
      <c r="U24" s="254"/>
      <c r="V24" s="254"/>
      <c r="W24" s="254"/>
    </row>
    <row r="25" spans="11:23" ht="24" customHeight="1">
      <c r="K25" s="253"/>
      <c r="L25" s="254"/>
      <c r="M25" s="254"/>
      <c r="N25" s="254"/>
      <c r="Q25" s="254"/>
      <c r="R25" s="254"/>
      <c r="S25" s="254"/>
      <c r="U25" s="254"/>
      <c r="V25" s="254"/>
      <c r="W25" s="254"/>
    </row>
    <row r="26" spans="11:23" ht="24" customHeight="1">
      <c r="K26" s="253"/>
      <c r="L26" s="254"/>
      <c r="M26" s="254"/>
      <c r="N26" s="254"/>
      <c r="O26" s="254"/>
      <c r="P26" s="254"/>
      <c r="Q26" s="254"/>
      <c r="R26" s="254"/>
      <c r="S26" s="254"/>
      <c r="T26" s="254"/>
      <c r="U26" s="254"/>
      <c r="V26" s="254"/>
      <c r="W26" s="254"/>
    </row>
    <row r="27" spans="1:23" ht="24" customHeight="1">
      <c r="A27" s="273"/>
      <c r="B27" s="273"/>
      <c r="C27" s="273"/>
      <c r="D27" s="273"/>
      <c r="E27" s="273"/>
      <c r="F27" s="273"/>
      <c r="G27" s="273"/>
      <c r="H27" s="273"/>
      <c r="I27" s="273"/>
      <c r="J27" s="273"/>
      <c r="K27" s="254"/>
      <c r="L27" s="254"/>
      <c r="M27" s="254"/>
      <c r="N27" s="254"/>
      <c r="O27" s="254"/>
      <c r="P27" s="254"/>
      <c r="Q27" s="254"/>
      <c r="R27" s="254"/>
      <c r="S27" s="254"/>
      <c r="T27" s="254"/>
      <c r="U27" s="254"/>
      <c r="V27" s="254"/>
      <c r="W27" s="254"/>
    </row>
    <row r="28" spans="1:23" ht="24" customHeight="1">
      <c r="A28" s="273"/>
      <c r="B28" s="273"/>
      <c r="C28" s="273"/>
      <c r="D28" s="273"/>
      <c r="E28" s="273"/>
      <c r="F28" s="273"/>
      <c r="G28" s="273"/>
      <c r="H28" s="273"/>
      <c r="I28" s="273"/>
      <c r="J28" s="273"/>
      <c r="K28" s="254"/>
      <c r="L28" s="254"/>
      <c r="M28" s="254"/>
      <c r="N28" s="254"/>
      <c r="O28" s="254"/>
      <c r="P28" s="254"/>
      <c r="Q28" s="254"/>
      <c r="R28" s="254"/>
      <c r="S28" s="254"/>
      <c r="T28" s="254"/>
      <c r="U28" s="254"/>
      <c r="V28" s="254"/>
      <c r="W28" s="254"/>
    </row>
    <row r="29" spans="1:23" ht="24" customHeight="1">
      <c r="A29" s="273"/>
      <c r="B29" s="273"/>
      <c r="C29" s="273"/>
      <c r="D29" s="273"/>
      <c r="E29" s="273"/>
      <c r="F29" s="273"/>
      <c r="G29" s="273"/>
      <c r="H29" s="273"/>
      <c r="I29" s="273"/>
      <c r="J29" s="273"/>
      <c r="K29" s="254"/>
      <c r="L29" s="254"/>
      <c r="M29" s="254"/>
      <c r="N29" s="254"/>
      <c r="O29" s="254"/>
      <c r="P29" s="254"/>
      <c r="Q29" s="254"/>
      <c r="R29" s="254"/>
      <c r="S29" s="254"/>
      <c r="T29" s="254"/>
      <c r="U29" s="254"/>
      <c r="V29" s="254"/>
      <c r="W29" s="254"/>
    </row>
    <row r="30" spans="1:23" ht="24" customHeight="1">
      <c r="A30" s="273"/>
      <c r="B30" s="273"/>
      <c r="C30" s="273"/>
      <c r="D30" s="273"/>
      <c r="E30" s="273"/>
      <c r="F30" s="273"/>
      <c r="G30" s="273"/>
      <c r="H30" s="273"/>
      <c r="I30" s="273"/>
      <c r="J30" s="273"/>
      <c r="K30" s="254"/>
      <c r="L30" s="254"/>
      <c r="M30" s="254"/>
      <c r="N30" s="254"/>
      <c r="O30" s="254"/>
      <c r="P30" s="254"/>
      <c r="Q30" s="254"/>
      <c r="R30" s="254"/>
      <c r="S30" s="254"/>
      <c r="T30" s="254"/>
      <c r="U30" s="254"/>
      <c r="V30" s="254"/>
      <c r="W30" s="254"/>
    </row>
  </sheetData>
  <mergeCells count="6">
    <mergeCell ref="A1:J1"/>
    <mergeCell ref="A2:I2"/>
    <mergeCell ref="A3:A4"/>
    <mergeCell ref="B3:B4"/>
    <mergeCell ref="C3:D3"/>
    <mergeCell ref="E3:I3"/>
  </mergeCells>
  <printOptions/>
  <pageMargins left="0.7874015748031497" right="0" top="0.5905511811023623" bottom="0.7874015748031497" header="0" footer="0"/>
  <pageSetup horizontalDpi="600" verticalDpi="600" orientation="portrait" pageOrder="overThenDown" paperSize="9" r:id="rId1"/>
</worksheet>
</file>

<file path=xl/worksheets/sheet66.xml><?xml version="1.0" encoding="utf-8"?>
<worksheet xmlns="http://schemas.openxmlformats.org/spreadsheetml/2006/main" xmlns:r="http://schemas.openxmlformats.org/officeDocument/2006/relationships">
  <dimension ref="A1:X30"/>
  <sheetViews>
    <sheetView workbookViewId="0" topLeftCell="A1">
      <selection activeCell="D6" sqref="D6"/>
    </sheetView>
  </sheetViews>
  <sheetFormatPr defaultColWidth="9.00390625" defaultRowHeight="24" customHeight="1"/>
  <cols>
    <col min="1" max="1" width="10.00390625" style="272" customWidth="1"/>
    <col min="2" max="10" width="8.625" style="272" customWidth="1"/>
    <col min="11" max="11" width="10.50390625" style="272" hidden="1" customWidth="1"/>
    <col min="12" max="12" width="12.75390625" style="255" customWidth="1"/>
    <col min="13" max="13" width="10.00390625" style="255" customWidth="1"/>
    <col min="14" max="14" width="9.50390625" style="255" customWidth="1"/>
    <col min="15" max="15" width="9.00390625" style="255" customWidth="1"/>
    <col min="16" max="17" width="7.25390625" style="255" customWidth="1"/>
    <col min="18" max="18" width="9.25390625" style="255" customWidth="1"/>
    <col min="19" max="19" width="8.75390625" style="255" customWidth="1"/>
    <col min="20" max="20" width="8.375" style="255" customWidth="1"/>
    <col min="21" max="16384" width="9.00390625" style="255" customWidth="1"/>
  </cols>
  <sheetData>
    <row r="1" spans="1:11" s="78" customFormat="1" ht="33" customHeight="1">
      <c r="A1" s="662" t="s">
        <v>173</v>
      </c>
      <c r="B1" s="662"/>
      <c r="C1" s="662"/>
      <c r="D1" s="662"/>
      <c r="E1" s="662"/>
      <c r="F1" s="662"/>
      <c r="G1" s="662"/>
      <c r="H1" s="662"/>
      <c r="I1" s="662"/>
      <c r="J1" s="662"/>
      <c r="K1" s="662"/>
    </row>
    <row r="2" spans="1:23" ht="33" customHeight="1">
      <c r="A2" s="1045" t="s">
        <v>111</v>
      </c>
      <c r="B2" s="1046"/>
      <c r="C2" s="1046"/>
      <c r="D2" s="1046"/>
      <c r="E2" s="1046"/>
      <c r="F2" s="1046"/>
      <c r="G2" s="1046"/>
      <c r="H2" s="1046"/>
      <c r="I2" s="1046"/>
      <c r="J2" s="1046"/>
      <c r="K2" s="252"/>
      <c r="L2" s="253"/>
      <c r="M2" s="254"/>
      <c r="N2" s="254"/>
      <c r="O2" s="254"/>
      <c r="P2" s="254"/>
      <c r="Q2" s="254"/>
      <c r="S2" s="254"/>
      <c r="T2" s="254"/>
      <c r="U2" s="256"/>
      <c r="V2" s="256"/>
      <c r="W2" s="254"/>
    </row>
    <row r="3" spans="1:12" ht="39.75" customHeight="1">
      <c r="A3" s="1047" t="s">
        <v>597</v>
      </c>
      <c r="B3" s="1048" t="s">
        <v>598</v>
      </c>
      <c r="C3" s="1049" t="s">
        <v>522</v>
      </c>
      <c r="D3" s="1050"/>
      <c r="E3" s="1050"/>
      <c r="F3" s="1050"/>
      <c r="G3" s="1050"/>
      <c r="H3" s="1050"/>
      <c r="I3" s="1047"/>
      <c r="J3" s="1051" t="s">
        <v>523</v>
      </c>
      <c r="K3" s="260"/>
      <c r="L3" s="253"/>
    </row>
    <row r="4" spans="1:12" ht="39.75" customHeight="1">
      <c r="A4" s="1047"/>
      <c r="B4" s="1048"/>
      <c r="C4" s="258" t="s">
        <v>603</v>
      </c>
      <c r="D4" s="258" t="s">
        <v>524</v>
      </c>
      <c r="E4" s="258" t="s">
        <v>525</v>
      </c>
      <c r="F4" s="258" t="s">
        <v>526</v>
      </c>
      <c r="G4" s="258" t="s">
        <v>527</v>
      </c>
      <c r="H4" s="258" t="s">
        <v>528</v>
      </c>
      <c r="I4" s="258" t="s">
        <v>529</v>
      </c>
      <c r="J4" s="1052"/>
      <c r="K4" s="260"/>
      <c r="L4" s="253"/>
    </row>
    <row r="5" spans="1:11" s="263" customFormat="1" ht="156" customHeight="1">
      <c r="A5" s="34" t="s">
        <v>598</v>
      </c>
      <c r="B5" s="240">
        <f>SUM(B6:B8)</f>
        <v>80</v>
      </c>
      <c r="C5" s="240"/>
      <c r="D5" s="240"/>
      <c r="E5" s="240"/>
      <c r="F5" s="240"/>
      <c r="G5" s="240"/>
      <c r="H5" s="240"/>
      <c r="I5" s="240"/>
      <c r="J5" s="240"/>
      <c r="K5" s="262">
        <v>102492</v>
      </c>
    </row>
    <row r="6" spans="1:11" ht="156" customHeight="1">
      <c r="A6" s="10" t="s">
        <v>530</v>
      </c>
      <c r="B6" s="240">
        <f>SUM(D6:J6)</f>
        <v>10</v>
      </c>
      <c r="C6" s="240">
        <v>10</v>
      </c>
      <c r="D6" s="240">
        <v>10</v>
      </c>
      <c r="E6" s="240"/>
      <c r="F6" s="240"/>
      <c r="G6" s="240"/>
      <c r="H6" s="240"/>
      <c r="I6" s="240"/>
      <c r="J6" s="240"/>
      <c r="K6" s="264">
        <v>103592</v>
      </c>
    </row>
    <row r="7" spans="1:12" ht="156" customHeight="1">
      <c r="A7" s="10" t="s">
        <v>531</v>
      </c>
      <c r="B7" s="240">
        <f>SUM(D7:J7)</f>
        <v>56</v>
      </c>
      <c r="C7" s="240">
        <v>55</v>
      </c>
      <c r="D7" s="240">
        <v>40</v>
      </c>
      <c r="E7" s="240">
        <v>2</v>
      </c>
      <c r="F7" s="240">
        <v>0</v>
      </c>
      <c r="G7" s="240">
        <v>9</v>
      </c>
      <c r="H7" s="240">
        <v>4</v>
      </c>
      <c r="I7" s="240">
        <v>0</v>
      </c>
      <c r="J7" s="240">
        <v>1</v>
      </c>
      <c r="K7" s="264">
        <v>118094</v>
      </c>
      <c r="L7" s="253"/>
    </row>
    <row r="8" spans="1:12" ht="156" customHeight="1">
      <c r="A8" s="16" t="s">
        <v>532</v>
      </c>
      <c r="B8" s="358">
        <f>SUM(D8:J8)</f>
        <v>14</v>
      </c>
      <c r="C8" s="267">
        <v>14</v>
      </c>
      <c r="D8" s="267"/>
      <c r="E8" s="267">
        <v>4</v>
      </c>
      <c r="F8" s="267">
        <v>3</v>
      </c>
      <c r="G8" s="267">
        <v>6</v>
      </c>
      <c r="H8" s="267">
        <v>1</v>
      </c>
      <c r="I8" s="267"/>
      <c r="J8" s="267"/>
      <c r="K8" s="264">
        <v>169231</v>
      </c>
      <c r="L8" s="253"/>
    </row>
    <row r="9" spans="1:12" ht="27.75" customHeight="1" hidden="1">
      <c r="A9" s="224" t="s">
        <v>520</v>
      </c>
      <c r="B9" s="275"/>
      <c r="C9" s="276"/>
      <c r="D9" s="276"/>
      <c r="E9" s="276"/>
      <c r="F9" s="276"/>
      <c r="G9" s="275"/>
      <c r="H9" s="276"/>
      <c r="I9" s="276"/>
      <c r="J9" s="276"/>
      <c r="K9" s="276"/>
      <c r="L9" s="253"/>
    </row>
    <row r="10" spans="1:12" ht="27.75" customHeight="1" hidden="1">
      <c r="A10" s="226" t="s">
        <v>521</v>
      </c>
      <c r="B10" s="277"/>
      <c r="C10" s="276"/>
      <c r="D10" s="276"/>
      <c r="E10" s="276"/>
      <c r="F10" s="276"/>
      <c r="G10" s="277"/>
      <c r="H10" s="276"/>
      <c r="I10" s="276"/>
      <c r="J10" s="276"/>
      <c r="K10" s="276"/>
      <c r="L10" s="253"/>
    </row>
    <row r="11" spans="1:12" ht="27.75" customHeight="1" hidden="1">
      <c r="A11" s="226" t="s">
        <v>252</v>
      </c>
      <c r="B11" s="277"/>
      <c r="C11" s="276"/>
      <c r="D11" s="276"/>
      <c r="E11" s="276"/>
      <c r="F11" s="276"/>
      <c r="G11" s="277"/>
      <c r="H11" s="276"/>
      <c r="I11" s="276"/>
      <c r="J11" s="276"/>
      <c r="K11" s="276"/>
      <c r="L11" s="253"/>
    </row>
    <row r="12" spans="1:12" ht="27.75" customHeight="1" hidden="1">
      <c r="A12" s="226" t="s">
        <v>253</v>
      </c>
      <c r="B12" s="277"/>
      <c r="C12" s="276"/>
      <c r="D12" s="276"/>
      <c r="E12" s="276"/>
      <c r="F12" s="276"/>
      <c r="G12" s="277"/>
      <c r="H12" s="276"/>
      <c r="I12" s="276"/>
      <c r="J12" s="276"/>
      <c r="K12" s="276"/>
      <c r="L12" s="253"/>
    </row>
    <row r="13" spans="1:12" ht="27.75" customHeight="1" hidden="1">
      <c r="A13" s="226" t="s">
        <v>254</v>
      </c>
      <c r="B13" s="277"/>
      <c r="C13" s="276"/>
      <c r="D13" s="276"/>
      <c r="E13" s="276"/>
      <c r="F13" s="276"/>
      <c r="G13" s="277"/>
      <c r="H13" s="276"/>
      <c r="I13" s="276"/>
      <c r="J13" s="276"/>
      <c r="K13" s="276"/>
      <c r="L13" s="253"/>
    </row>
    <row r="14" spans="1:12" ht="27.75" customHeight="1" hidden="1">
      <c r="A14" s="226" t="s">
        <v>255</v>
      </c>
      <c r="B14" s="277"/>
      <c r="C14" s="276"/>
      <c r="D14" s="276"/>
      <c r="E14" s="276"/>
      <c r="F14" s="276"/>
      <c r="G14" s="277"/>
      <c r="H14" s="276"/>
      <c r="I14" s="276"/>
      <c r="J14" s="276"/>
      <c r="K14" s="276"/>
      <c r="L14" s="253"/>
    </row>
    <row r="15" spans="1:12" ht="27.75" customHeight="1" hidden="1">
      <c r="A15" s="226" t="s">
        <v>256</v>
      </c>
      <c r="B15" s="277"/>
      <c r="C15" s="276"/>
      <c r="D15" s="276"/>
      <c r="E15" s="276"/>
      <c r="F15" s="276"/>
      <c r="G15" s="277"/>
      <c r="H15" s="276"/>
      <c r="I15" s="276"/>
      <c r="J15" s="276"/>
      <c r="K15" s="276"/>
      <c r="L15" s="253"/>
    </row>
    <row r="16" spans="1:11" s="263" customFormat="1" ht="27.75" customHeight="1" hidden="1">
      <c r="A16" s="226" t="s">
        <v>257</v>
      </c>
      <c r="B16" s="277"/>
      <c r="C16" s="276"/>
      <c r="D16" s="276"/>
      <c r="E16" s="276"/>
      <c r="F16" s="276"/>
      <c r="G16" s="277"/>
      <c r="H16" s="276"/>
      <c r="I16" s="276"/>
      <c r="J16" s="276"/>
      <c r="K16" s="276"/>
    </row>
    <row r="17" spans="1:11" s="263" customFormat="1" ht="27.75" customHeight="1" hidden="1">
      <c r="A17" s="226" t="s">
        <v>258</v>
      </c>
      <c r="B17" s="277"/>
      <c r="C17" s="276"/>
      <c r="D17" s="276"/>
      <c r="E17" s="276"/>
      <c r="F17" s="276"/>
      <c r="G17" s="277"/>
      <c r="H17" s="276"/>
      <c r="I17" s="276"/>
      <c r="J17" s="276"/>
      <c r="K17" s="276"/>
    </row>
    <row r="18" spans="1:11" s="263" customFormat="1" ht="27.75" customHeight="1" hidden="1">
      <c r="A18" s="226" t="s">
        <v>259</v>
      </c>
      <c r="B18" s="277"/>
      <c r="C18" s="276"/>
      <c r="D18" s="276"/>
      <c r="E18" s="276"/>
      <c r="F18" s="276"/>
      <c r="G18" s="277"/>
      <c r="H18" s="276"/>
      <c r="I18" s="276"/>
      <c r="J18" s="276"/>
      <c r="K18" s="276"/>
    </row>
    <row r="19" spans="1:11" s="263" customFormat="1" ht="27.75" customHeight="1" hidden="1">
      <c r="A19" s="226" t="s">
        <v>260</v>
      </c>
      <c r="B19" s="277"/>
      <c r="C19" s="276"/>
      <c r="D19" s="276"/>
      <c r="E19" s="276"/>
      <c r="F19" s="276"/>
      <c r="G19" s="277"/>
      <c r="H19" s="276"/>
      <c r="I19" s="276"/>
      <c r="J19" s="276"/>
      <c r="K19" s="276"/>
    </row>
    <row r="20" spans="1:11" s="263" customFormat="1" ht="27.75" customHeight="1" hidden="1">
      <c r="A20" s="226" t="s">
        <v>261</v>
      </c>
      <c r="B20" s="277"/>
      <c r="C20" s="278"/>
      <c r="D20" s="278"/>
      <c r="E20" s="278"/>
      <c r="F20" s="278"/>
      <c r="G20" s="277"/>
      <c r="H20" s="278"/>
      <c r="I20" s="278"/>
      <c r="J20" s="278"/>
      <c r="K20" s="278"/>
    </row>
    <row r="21" spans="1:20" s="270" customFormat="1" ht="21" customHeight="1">
      <c r="A21" s="268"/>
      <c r="B21" s="268"/>
      <c r="C21" s="269"/>
      <c r="D21" s="269"/>
      <c r="E21" s="269"/>
      <c r="F21" s="269"/>
      <c r="G21" s="268"/>
      <c r="H21" s="269"/>
      <c r="I21" s="269"/>
      <c r="J21" s="269"/>
      <c r="K21" s="269"/>
      <c r="L21" s="269"/>
      <c r="M21" s="269"/>
      <c r="N21" s="268"/>
      <c r="O21" s="269"/>
      <c r="P21" s="269"/>
      <c r="Q21" s="269"/>
      <c r="R21" s="269"/>
      <c r="S21" s="269"/>
      <c r="T21" s="269"/>
    </row>
    <row r="22" spans="1:20" s="270" customFormat="1" ht="21" customHeight="1">
      <c r="A22" s="268"/>
      <c r="B22" s="268"/>
      <c r="C22" s="269"/>
      <c r="D22" s="269"/>
      <c r="E22" s="269"/>
      <c r="F22" s="269"/>
      <c r="G22" s="268"/>
      <c r="H22" s="269"/>
      <c r="I22" s="269"/>
      <c r="J22" s="269"/>
      <c r="K22" s="269"/>
      <c r="L22" s="269"/>
      <c r="M22" s="269"/>
      <c r="N22" s="268"/>
      <c r="O22" s="269"/>
      <c r="P22" s="269"/>
      <c r="Q22" s="269"/>
      <c r="R22" s="269"/>
      <c r="S22" s="269"/>
      <c r="T22" s="269"/>
    </row>
    <row r="23" spans="1:18" ht="24" customHeight="1">
      <c r="A23" s="271"/>
      <c r="B23" s="271"/>
      <c r="C23" s="271"/>
      <c r="D23" s="271"/>
      <c r="E23" s="271"/>
      <c r="F23" s="271"/>
      <c r="G23" s="271"/>
      <c r="H23" s="271"/>
      <c r="I23" s="271"/>
      <c r="J23" s="271"/>
      <c r="K23" s="271"/>
      <c r="L23" s="253"/>
      <c r="R23" s="254"/>
    </row>
    <row r="24" spans="12:24" ht="24" customHeight="1">
      <c r="L24" s="253"/>
      <c r="M24" s="254"/>
      <c r="N24" s="254"/>
      <c r="O24" s="254"/>
      <c r="P24" s="254"/>
      <c r="Q24" s="254"/>
      <c r="R24" s="254"/>
      <c r="S24" s="254"/>
      <c r="T24" s="254"/>
      <c r="U24" s="254"/>
      <c r="V24" s="254"/>
      <c r="W24" s="254"/>
      <c r="X24" s="254"/>
    </row>
    <row r="25" spans="12:24" ht="24" customHeight="1">
      <c r="L25" s="253"/>
      <c r="M25" s="254"/>
      <c r="N25" s="254"/>
      <c r="O25" s="254"/>
      <c r="R25" s="254"/>
      <c r="S25" s="254"/>
      <c r="T25" s="254"/>
      <c r="V25" s="254"/>
      <c r="W25" s="254"/>
      <c r="X25" s="254"/>
    </row>
    <row r="26" spans="12:24" ht="24" customHeight="1">
      <c r="L26" s="253"/>
      <c r="M26" s="254"/>
      <c r="N26" s="254"/>
      <c r="O26" s="254"/>
      <c r="P26" s="254"/>
      <c r="Q26" s="254"/>
      <c r="R26" s="254"/>
      <c r="S26" s="254"/>
      <c r="T26" s="254"/>
      <c r="U26" s="254"/>
      <c r="V26" s="254"/>
      <c r="W26" s="254"/>
      <c r="X26" s="254"/>
    </row>
    <row r="27" spans="1:24" ht="24" customHeight="1">
      <c r="A27" s="273"/>
      <c r="B27" s="273"/>
      <c r="C27" s="273"/>
      <c r="D27" s="273"/>
      <c r="E27" s="273"/>
      <c r="F27" s="273"/>
      <c r="G27" s="273"/>
      <c r="H27" s="273"/>
      <c r="I27" s="273"/>
      <c r="J27" s="273"/>
      <c r="K27" s="273"/>
      <c r="L27" s="254"/>
      <c r="M27" s="254"/>
      <c r="N27" s="254"/>
      <c r="O27" s="254"/>
      <c r="P27" s="254"/>
      <c r="Q27" s="254"/>
      <c r="R27" s="254"/>
      <c r="S27" s="254"/>
      <c r="T27" s="254"/>
      <c r="U27" s="254"/>
      <c r="V27" s="254"/>
      <c r="W27" s="254"/>
      <c r="X27" s="254"/>
    </row>
    <row r="28" spans="1:24" ht="24" customHeight="1">
      <c r="A28" s="273"/>
      <c r="B28" s="273"/>
      <c r="C28" s="273"/>
      <c r="D28" s="273"/>
      <c r="E28" s="273"/>
      <c r="F28" s="273"/>
      <c r="G28" s="273"/>
      <c r="H28" s="273"/>
      <c r="I28" s="273"/>
      <c r="J28" s="273"/>
      <c r="K28" s="273"/>
      <c r="L28" s="254"/>
      <c r="M28" s="254"/>
      <c r="N28" s="254"/>
      <c r="O28" s="254"/>
      <c r="P28" s="254"/>
      <c r="Q28" s="254"/>
      <c r="R28" s="254"/>
      <c r="S28" s="254"/>
      <c r="T28" s="254"/>
      <c r="U28" s="254"/>
      <c r="V28" s="254"/>
      <c r="W28" s="254"/>
      <c r="X28" s="254"/>
    </row>
    <row r="29" spans="1:24" ht="24" customHeight="1">
      <c r="A29" s="273"/>
      <c r="B29" s="273"/>
      <c r="C29" s="273"/>
      <c r="D29" s="273"/>
      <c r="E29" s="273"/>
      <c r="F29" s="273"/>
      <c r="G29" s="273"/>
      <c r="H29" s="273"/>
      <c r="I29" s="273"/>
      <c r="J29" s="273"/>
      <c r="K29" s="273"/>
      <c r="L29" s="254"/>
      <c r="M29" s="254"/>
      <c r="N29" s="254"/>
      <c r="O29" s="254"/>
      <c r="P29" s="254"/>
      <c r="Q29" s="254"/>
      <c r="R29" s="254"/>
      <c r="S29" s="254"/>
      <c r="T29" s="254"/>
      <c r="U29" s="254"/>
      <c r="V29" s="254"/>
      <c r="W29" s="254"/>
      <c r="X29" s="254"/>
    </row>
    <row r="30" spans="1:24" ht="24" customHeight="1">
      <c r="A30" s="273"/>
      <c r="B30" s="273"/>
      <c r="C30" s="273"/>
      <c r="D30" s="273"/>
      <c r="E30" s="273"/>
      <c r="F30" s="273"/>
      <c r="G30" s="273"/>
      <c r="H30" s="273"/>
      <c r="I30" s="273"/>
      <c r="J30" s="273"/>
      <c r="K30" s="273"/>
      <c r="L30" s="254"/>
      <c r="M30" s="254"/>
      <c r="N30" s="254"/>
      <c r="O30" s="254"/>
      <c r="P30" s="254"/>
      <c r="Q30" s="254"/>
      <c r="R30" s="254"/>
      <c r="S30" s="254"/>
      <c r="T30" s="254"/>
      <c r="U30" s="254"/>
      <c r="V30" s="254"/>
      <c r="W30" s="254"/>
      <c r="X30" s="254"/>
    </row>
  </sheetData>
  <mergeCells count="6">
    <mergeCell ref="A1:K1"/>
    <mergeCell ref="A2:J2"/>
    <mergeCell ref="C3:I3"/>
    <mergeCell ref="J3:J4"/>
    <mergeCell ref="A3:A4"/>
    <mergeCell ref="B3:B4"/>
  </mergeCells>
  <printOptions/>
  <pageMargins left="0.6299212598425197" right="0" top="0.5905511811023623" bottom="0.7874015748031497" header="0" footer="0"/>
  <pageSetup horizontalDpi="600" verticalDpi="600" orientation="portrait" pageOrder="overThenDown" paperSize="9" r:id="rId1"/>
</worksheet>
</file>

<file path=xl/worksheets/sheet67.xml><?xml version="1.0" encoding="utf-8"?>
<worksheet xmlns="http://schemas.openxmlformats.org/spreadsheetml/2006/main" xmlns:r="http://schemas.openxmlformats.org/officeDocument/2006/relationships">
  <dimension ref="A1:E17"/>
  <sheetViews>
    <sheetView workbookViewId="0" topLeftCell="A1">
      <selection activeCell="D15" sqref="D15"/>
    </sheetView>
  </sheetViews>
  <sheetFormatPr defaultColWidth="9.00390625" defaultRowHeight="16.5"/>
  <cols>
    <col min="1" max="1" width="13.625" style="50" customWidth="1"/>
    <col min="2" max="5" width="16.625" style="1" customWidth="1"/>
    <col min="6" max="16384" width="9.00390625" style="37" customWidth="1"/>
  </cols>
  <sheetData>
    <row r="1" spans="1:5" ht="33" customHeight="1">
      <c r="A1" s="641" t="s">
        <v>174</v>
      </c>
      <c r="B1" s="641"/>
      <c r="C1" s="641"/>
      <c r="D1" s="641"/>
      <c r="E1" s="641"/>
    </row>
    <row r="2" spans="1:5" ht="33" customHeight="1">
      <c r="A2" s="633" t="s">
        <v>112</v>
      </c>
      <c r="B2" s="633"/>
      <c r="C2" s="633"/>
      <c r="D2" s="633"/>
      <c r="E2" s="20" t="s">
        <v>552</v>
      </c>
    </row>
    <row r="3" spans="1:5" ht="45.75" customHeight="1">
      <c r="A3" s="34" t="s">
        <v>553</v>
      </c>
      <c r="B3" s="8" t="s">
        <v>554</v>
      </c>
      <c r="C3" s="7" t="s">
        <v>555</v>
      </c>
      <c r="D3" s="7" t="s">
        <v>556</v>
      </c>
      <c r="E3" s="52" t="s">
        <v>557</v>
      </c>
    </row>
    <row r="4" spans="1:5" ht="54" customHeight="1">
      <c r="A4" s="68" t="s">
        <v>554</v>
      </c>
      <c r="B4" s="73">
        <f>SUM(B5:B14)</f>
        <v>80</v>
      </c>
      <c r="C4" s="280"/>
      <c r="D4" s="280"/>
      <c r="E4" s="280"/>
    </row>
    <row r="5" spans="1:5" ht="54.75" customHeight="1">
      <c r="A5" s="10" t="s">
        <v>558</v>
      </c>
      <c r="B5" s="73">
        <f>SUM(C5:E5)</f>
        <v>0</v>
      </c>
      <c r="C5" s="11"/>
      <c r="D5" s="11"/>
      <c r="E5" s="11"/>
    </row>
    <row r="6" spans="1:5" ht="54.75" customHeight="1">
      <c r="A6" s="10" t="s">
        <v>559</v>
      </c>
      <c r="B6" s="73">
        <f>SUM(C6:E6)</f>
        <v>3</v>
      </c>
      <c r="C6" s="11"/>
      <c r="D6" s="11">
        <v>3</v>
      </c>
      <c r="E6" s="11"/>
    </row>
    <row r="7" spans="1:5" ht="54.75" customHeight="1">
      <c r="A7" s="10" t="s">
        <v>560</v>
      </c>
      <c r="B7" s="73">
        <f aca="true" t="shared" si="0" ref="B7:B14">SUM(C7:E7)</f>
        <v>7</v>
      </c>
      <c r="C7" s="11"/>
      <c r="D7" s="11">
        <v>5</v>
      </c>
      <c r="E7" s="11">
        <v>2</v>
      </c>
    </row>
    <row r="8" spans="1:5" ht="54.75" customHeight="1">
      <c r="A8" s="10" t="s">
        <v>561</v>
      </c>
      <c r="B8" s="73">
        <f t="shared" si="0"/>
        <v>21</v>
      </c>
      <c r="C8" s="11"/>
      <c r="D8" s="11">
        <v>18</v>
      </c>
      <c r="E8" s="11">
        <v>3</v>
      </c>
    </row>
    <row r="9" spans="1:5" ht="54.75" customHeight="1">
      <c r="A9" s="10" t="s">
        <v>562</v>
      </c>
      <c r="B9" s="73">
        <f t="shared" si="0"/>
        <v>26</v>
      </c>
      <c r="C9" s="11">
        <v>4</v>
      </c>
      <c r="D9" s="11">
        <v>16</v>
      </c>
      <c r="E9" s="11">
        <v>6</v>
      </c>
    </row>
    <row r="10" spans="1:5" ht="54.75" customHeight="1">
      <c r="A10" s="10" t="s">
        <v>563</v>
      </c>
      <c r="B10" s="73">
        <f t="shared" si="0"/>
        <v>13</v>
      </c>
      <c r="C10" s="11">
        <v>3</v>
      </c>
      <c r="D10" s="11">
        <v>9</v>
      </c>
      <c r="E10" s="11">
        <v>1</v>
      </c>
    </row>
    <row r="11" spans="1:5" ht="54.75" customHeight="1">
      <c r="A11" s="10" t="s">
        <v>564</v>
      </c>
      <c r="B11" s="73">
        <f t="shared" si="0"/>
        <v>8</v>
      </c>
      <c r="C11" s="11">
        <v>2</v>
      </c>
      <c r="D11" s="11">
        <v>4</v>
      </c>
      <c r="E11" s="11">
        <v>2</v>
      </c>
    </row>
    <row r="12" spans="1:5" ht="54.75" customHeight="1">
      <c r="A12" s="10" t="s">
        <v>565</v>
      </c>
      <c r="B12" s="73">
        <f t="shared" si="0"/>
        <v>2</v>
      </c>
      <c r="C12" s="11">
        <v>1</v>
      </c>
      <c r="D12" s="11">
        <v>1</v>
      </c>
      <c r="E12" s="11"/>
    </row>
    <row r="13" spans="1:5" ht="54.75" customHeight="1">
      <c r="A13" s="10" t="s">
        <v>566</v>
      </c>
      <c r="B13" s="73">
        <f t="shared" si="0"/>
        <v>0</v>
      </c>
      <c r="C13" s="11"/>
      <c r="D13" s="11"/>
      <c r="E13" s="11"/>
    </row>
    <row r="14" spans="1:5" ht="54.75" customHeight="1">
      <c r="A14" s="10" t="s">
        <v>567</v>
      </c>
      <c r="B14" s="73">
        <f t="shared" si="0"/>
        <v>0</v>
      </c>
      <c r="C14" s="11"/>
      <c r="D14" s="11"/>
      <c r="E14" s="11"/>
    </row>
    <row r="15" spans="1:5" ht="54.75" customHeight="1">
      <c r="A15" s="6" t="s">
        <v>568</v>
      </c>
      <c r="B15" s="74">
        <v>41.51</v>
      </c>
      <c r="C15" s="71">
        <v>47.3</v>
      </c>
      <c r="D15" s="71">
        <v>40.45</v>
      </c>
      <c r="E15" s="71">
        <v>41.64</v>
      </c>
    </row>
    <row r="16" spans="1:5" ht="19.5" customHeight="1">
      <c r="A16" s="56"/>
      <c r="B16" s="48"/>
      <c r="C16" s="48"/>
      <c r="D16" s="48"/>
      <c r="E16" s="48"/>
    </row>
    <row r="17" spans="1:5" ht="19.5" customHeight="1">
      <c r="A17" s="18"/>
      <c r="B17" s="18"/>
      <c r="C17" s="18"/>
      <c r="D17" s="18"/>
      <c r="E17" s="18"/>
    </row>
  </sheetData>
  <mergeCells count="2">
    <mergeCell ref="A1:E1"/>
    <mergeCell ref="A2:D2"/>
  </mergeCells>
  <printOptions/>
  <pageMargins left="0.7874015748031497" right="0" top="0.5905511811023623" bottom="0.7874015748031497" header="0" footer="0"/>
  <pageSetup horizontalDpi="600" verticalDpi="600" orientation="portrait" paperSize="9" r:id="rId1"/>
</worksheet>
</file>

<file path=xl/worksheets/sheet68.xml><?xml version="1.0" encoding="utf-8"?>
<worksheet xmlns="http://schemas.openxmlformats.org/spreadsheetml/2006/main" xmlns:r="http://schemas.openxmlformats.org/officeDocument/2006/relationships">
  <dimension ref="A1:E13"/>
  <sheetViews>
    <sheetView workbookViewId="0" topLeftCell="A1">
      <selection activeCell="C5" sqref="C5"/>
    </sheetView>
  </sheetViews>
  <sheetFormatPr defaultColWidth="9.00390625" defaultRowHeight="16.5"/>
  <cols>
    <col min="1" max="1" width="13.625" style="50" customWidth="1"/>
    <col min="2" max="5" width="16.625" style="1" customWidth="1"/>
    <col min="6" max="16384" width="9.00390625" style="37" customWidth="1"/>
  </cols>
  <sheetData>
    <row r="1" spans="1:5" ht="33" customHeight="1">
      <c r="A1" s="641" t="s">
        <v>175</v>
      </c>
      <c r="B1" s="641"/>
      <c r="C1" s="641"/>
      <c r="D1" s="641"/>
      <c r="E1" s="641"/>
    </row>
    <row r="2" spans="1:5" ht="33" customHeight="1">
      <c r="A2" s="633" t="s">
        <v>112</v>
      </c>
      <c r="B2" s="633"/>
      <c r="C2" s="633"/>
      <c r="D2" s="633"/>
      <c r="E2" s="20" t="s">
        <v>569</v>
      </c>
    </row>
    <row r="3" spans="1:5" ht="45.75" customHeight="1">
      <c r="A3" s="34" t="s">
        <v>570</v>
      </c>
      <c r="B3" s="8" t="s">
        <v>571</v>
      </c>
      <c r="C3" s="7" t="s">
        <v>572</v>
      </c>
      <c r="D3" s="7" t="s">
        <v>573</v>
      </c>
      <c r="E3" s="52" t="s">
        <v>574</v>
      </c>
    </row>
    <row r="4" spans="1:5" ht="71.25" customHeight="1">
      <c r="A4" s="68" t="s">
        <v>571</v>
      </c>
      <c r="B4" s="279">
        <f>B5+B6+B7+B8+B9+B10+B11</f>
        <v>80</v>
      </c>
      <c r="C4" s="11"/>
      <c r="D4" s="11"/>
      <c r="E4" s="280"/>
    </row>
    <row r="5" spans="1:5" ht="72" customHeight="1">
      <c r="A5" s="10" t="s">
        <v>575</v>
      </c>
      <c r="B5" s="73">
        <v>11</v>
      </c>
      <c r="C5" s="11"/>
      <c r="D5" s="11">
        <v>7</v>
      </c>
      <c r="E5" s="11">
        <v>4</v>
      </c>
    </row>
    <row r="6" spans="1:5" ht="72" customHeight="1">
      <c r="A6" s="10" t="s">
        <v>576</v>
      </c>
      <c r="B6" s="73">
        <v>14</v>
      </c>
      <c r="C6" s="11"/>
      <c r="D6" s="11">
        <v>10</v>
      </c>
      <c r="E6" s="11">
        <v>4</v>
      </c>
    </row>
    <row r="7" spans="1:5" ht="72" customHeight="1">
      <c r="A7" s="10" t="s">
        <v>577</v>
      </c>
      <c r="B7" s="73">
        <v>15</v>
      </c>
      <c r="C7" s="11">
        <v>1</v>
      </c>
      <c r="D7" s="11">
        <v>13</v>
      </c>
      <c r="E7" s="11">
        <v>1</v>
      </c>
    </row>
    <row r="8" spans="1:5" ht="72" customHeight="1">
      <c r="A8" s="10" t="s">
        <v>578</v>
      </c>
      <c r="B8" s="73">
        <v>19</v>
      </c>
      <c r="C8" s="11">
        <v>3</v>
      </c>
      <c r="D8" s="11">
        <v>13</v>
      </c>
      <c r="E8" s="11">
        <v>3</v>
      </c>
    </row>
    <row r="9" spans="1:5" ht="72" customHeight="1">
      <c r="A9" s="10" t="s">
        <v>579</v>
      </c>
      <c r="B9" s="73">
        <v>14</v>
      </c>
      <c r="C9" s="11">
        <v>2</v>
      </c>
      <c r="D9" s="11">
        <v>10</v>
      </c>
      <c r="E9" s="11">
        <v>2</v>
      </c>
    </row>
    <row r="10" spans="1:5" ht="72" customHeight="1">
      <c r="A10" s="10" t="s">
        <v>580</v>
      </c>
      <c r="B10" s="73">
        <v>5</v>
      </c>
      <c r="C10" s="11">
        <v>3</v>
      </c>
      <c r="D10" s="11">
        <v>2</v>
      </c>
      <c r="E10" s="11"/>
    </row>
    <row r="11" spans="1:5" ht="72" customHeight="1">
      <c r="A11" s="16" t="s">
        <v>581</v>
      </c>
      <c r="B11" s="73">
        <v>2</v>
      </c>
      <c r="C11" s="17">
        <v>1</v>
      </c>
      <c r="D11" s="17">
        <v>1</v>
      </c>
      <c r="E11" s="17"/>
    </row>
    <row r="12" spans="1:5" ht="72" customHeight="1">
      <c r="A12" s="6" t="s">
        <v>582</v>
      </c>
      <c r="B12" s="74">
        <v>14.18</v>
      </c>
      <c r="C12" s="71">
        <v>21.7</v>
      </c>
      <c r="D12" s="71">
        <v>13.79</v>
      </c>
      <c r="E12" s="71">
        <v>10.36</v>
      </c>
    </row>
    <row r="13" spans="1:5" ht="19.5" customHeight="1">
      <c r="A13" s="18"/>
      <c r="B13" s="18"/>
      <c r="C13" s="18"/>
      <c r="D13" s="18"/>
      <c r="E13" s="18"/>
    </row>
  </sheetData>
  <mergeCells count="2">
    <mergeCell ref="A1:E1"/>
    <mergeCell ref="A2:D2"/>
  </mergeCells>
  <printOptions/>
  <pageMargins left="0.7874015748031497" right="0" top="0.5905511811023623" bottom="0.7874015748031497"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P18"/>
  <sheetViews>
    <sheetView workbookViewId="0" topLeftCell="A1">
      <selection activeCell="D16" sqref="D16"/>
    </sheetView>
  </sheetViews>
  <sheetFormatPr defaultColWidth="9.00390625" defaultRowHeight="74.25" customHeight="1"/>
  <cols>
    <col min="1" max="1" width="9.625" style="19" customWidth="1"/>
    <col min="2" max="3" width="10.375" style="1" customWidth="1"/>
    <col min="4" max="4" width="10.625" style="1" customWidth="1"/>
    <col min="5" max="5" width="10.375" style="1" customWidth="1"/>
    <col min="6" max="6" width="12.625" style="1" customWidth="1"/>
    <col min="7" max="7" width="10.375" style="1" customWidth="1"/>
    <col min="8" max="10" width="11.625" style="1" customWidth="1"/>
    <col min="11" max="11" width="12.625" style="1" customWidth="1"/>
    <col min="12" max="13" width="11.625" style="1" customWidth="1"/>
    <col min="14" max="15" width="12.625" style="1" customWidth="1"/>
    <col min="16" max="16384" width="8.25390625" style="1" customWidth="1"/>
  </cols>
  <sheetData>
    <row r="1" spans="1:15" ht="33" customHeight="1">
      <c r="A1" s="630" t="s">
        <v>214</v>
      </c>
      <c r="B1" s="630"/>
      <c r="C1" s="630"/>
      <c r="D1" s="630"/>
      <c r="E1" s="630"/>
      <c r="F1" s="630"/>
      <c r="G1" s="630"/>
      <c r="H1" s="630"/>
      <c r="I1" s="631" t="s">
        <v>340</v>
      </c>
      <c r="J1" s="631"/>
      <c r="K1" s="631"/>
      <c r="L1" s="631"/>
      <c r="M1" s="631"/>
      <c r="N1" s="631"/>
      <c r="O1" s="631"/>
    </row>
    <row r="2" spans="1:15" s="5" customFormat="1" ht="33" customHeight="1">
      <c r="A2" s="632" t="s">
        <v>856</v>
      </c>
      <c r="B2" s="632"/>
      <c r="C2" s="632"/>
      <c r="D2" s="632"/>
      <c r="E2" s="632"/>
      <c r="F2" s="632"/>
      <c r="G2" s="632"/>
      <c r="H2" s="632"/>
      <c r="I2" s="597" t="s">
        <v>857</v>
      </c>
      <c r="J2" s="597"/>
      <c r="K2" s="597"/>
      <c r="L2" s="597"/>
      <c r="M2" s="597"/>
      <c r="N2" s="597"/>
      <c r="O2" s="20" t="s">
        <v>608</v>
      </c>
    </row>
    <row r="3" spans="1:16" s="5" customFormat="1" ht="29.25" customHeight="1">
      <c r="A3" s="627" t="s">
        <v>314</v>
      </c>
      <c r="B3" s="609" t="s">
        <v>315</v>
      </c>
      <c r="C3" s="628" t="s">
        <v>351</v>
      </c>
      <c r="D3" s="628"/>
      <c r="E3" s="628"/>
      <c r="F3" s="628"/>
      <c r="G3" s="626" t="s">
        <v>317</v>
      </c>
      <c r="H3" s="606" t="s">
        <v>342</v>
      </c>
      <c r="I3" s="577"/>
      <c r="J3" s="577"/>
      <c r="K3" s="577"/>
      <c r="L3" s="577"/>
      <c r="M3" s="577"/>
      <c r="N3" s="578"/>
      <c r="O3" s="639" t="s">
        <v>352</v>
      </c>
      <c r="P3" s="33"/>
    </row>
    <row r="4" spans="1:16" s="5" customFormat="1" ht="29.25" customHeight="1">
      <c r="A4" s="627"/>
      <c r="B4" s="609"/>
      <c r="C4" s="601" t="s">
        <v>318</v>
      </c>
      <c r="D4" s="603" t="s">
        <v>353</v>
      </c>
      <c r="E4" s="601" t="s">
        <v>354</v>
      </c>
      <c r="F4" s="605" t="s">
        <v>355</v>
      </c>
      <c r="G4" s="639"/>
      <c r="H4" s="606" t="s">
        <v>318</v>
      </c>
      <c r="I4" s="596" t="s">
        <v>328</v>
      </c>
      <c r="J4" s="596"/>
      <c r="K4" s="627"/>
      <c r="L4" s="610" t="s">
        <v>329</v>
      </c>
      <c r="M4" s="596"/>
      <c r="N4" s="627"/>
      <c r="O4" s="639"/>
      <c r="P4" s="33"/>
    </row>
    <row r="5" spans="1:16" s="5" customFormat="1" ht="39.75" customHeight="1">
      <c r="A5" s="627"/>
      <c r="B5" s="609"/>
      <c r="C5" s="602"/>
      <c r="D5" s="579"/>
      <c r="E5" s="602"/>
      <c r="F5" s="579"/>
      <c r="G5" s="639"/>
      <c r="H5" s="595"/>
      <c r="I5" s="58" t="s">
        <v>347</v>
      </c>
      <c r="J5" s="9" t="s">
        <v>331</v>
      </c>
      <c r="K5" s="8" t="s">
        <v>348</v>
      </c>
      <c r="L5" s="9" t="s">
        <v>347</v>
      </c>
      <c r="M5" s="9" t="s">
        <v>609</v>
      </c>
      <c r="N5" s="8" t="s">
        <v>348</v>
      </c>
      <c r="O5" s="639"/>
      <c r="P5" s="33"/>
    </row>
    <row r="6" spans="1:16" s="5" customFormat="1" ht="52.5" customHeight="1">
      <c r="A6" s="10" t="s">
        <v>211</v>
      </c>
      <c r="B6" s="60">
        <f aca="true" t="shared" si="0" ref="B6:O6">SUM(B7:B16)</f>
        <v>87171</v>
      </c>
      <c r="C6" s="60">
        <f t="shared" si="0"/>
        <v>72700</v>
      </c>
      <c r="D6" s="60">
        <f t="shared" si="0"/>
        <v>5191</v>
      </c>
      <c r="E6" s="60">
        <f t="shared" si="0"/>
        <v>64036</v>
      </c>
      <c r="F6" s="60">
        <f t="shared" si="0"/>
        <v>3473</v>
      </c>
      <c r="G6" s="60">
        <f t="shared" si="0"/>
        <v>2954</v>
      </c>
      <c r="H6" s="60">
        <f t="shared" si="0"/>
        <v>2745</v>
      </c>
      <c r="I6" s="60">
        <f t="shared" si="0"/>
        <v>2316</v>
      </c>
      <c r="J6" s="60">
        <f t="shared" si="0"/>
        <v>635</v>
      </c>
      <c r="K6" s="60">
        <f t="shared" si="0"/>
        <v>1681</v>
      </c>
      <c r="L6" s="60">
        <f t="shared" si="0"/>
        <v>429</v>
      </c>
      <c r="M6" s="60">
        <f t="shared" si="0"/>
        <v>6</v>
      </c>
      <c r="N6" s="60">
        <f t="shared" si="0"/>
        <v>423</v>
      </c>
      <c r="O6" s="60">
        <f t="shared" si="0"/>
        <v>8772</v>
      </c>
      <c r="P6" s="33"/>
    </row>
    <row r="7" spans="1:15" s="12" customFormat="1" ht="52.5" customHeight="1">
      <c r="A7" s="55" t="s">
        <v>339</v>
      </c>
      <c r="B7" s="60">
        <f aca="true" t="shared" si="1" ref="B7:B13">C7+G7+H7+O7</f>
        <v>9927</v>
      </c>
      <c r="C7" s="60">
        <v>7091</v>
      </c>
      <c r="D7" s="60">
        <v>1269</v>
      </c>
      <c r="E7" s="60">
        <v>5119</v>
      </c>
      <c r="F7" s="60">
        <v>703</v>
      </c>
      <c r="G7" s="60">
        <v>1941</v>
      </c>
      <c r="H7" s="60">
        <f>I7+L7</f>
        <v>286</v>
      </c>
      <c r="I7" s="60">
        <f>SUM(J7:K7)</f>
        <v>237</v>
      </c>
      <c r="J7" s="60">
        <v>76</v>
      </c>
      <c r="K7" s="60">
        <v>161</v>
      </c>
      <c r="L7" s="60">
        <f>SUM(M7:N7)</f>
        <v>49</v>
      </c>
      <c r="M7" s="60">
        <v>0</v>
      </c>
      <c r="N7" s="60">
        <v>49</v>
      </c>
      <c r="O7" s="60">
        <v>609</v>
      </c>
    </row>
    <row r="8" spans="1:15" s="15" customFormat="1" ht="52.5" customHeight="1">
      <c r="A8" s="10" t="s">
        <v>323</v>
      </c>
      <c r="B8" s="61">
        <f t="shared" si="1"/>
        <v>7499</v>
      </c>
      <c r="C8" s="61">
        <v>6446</v>
      </c>
      <c r="D8" s="61">
        <v>859</v>
      </c>
      <c r="E8" s="61">
        <v>4964</v>
      </c>
      <c r="F8" s="61">
        <v>623</v>
      </c>
      <c r="G8" s="61">
        <v>127</v>
      </c>
      <c r="H8" s="61">
        <f aca="true" t="shared" si="2" ref="H8:H13">I8+L8</f>
        <v>321</v>
      </c>
      <c r="I8" s="61">
        <f aca="true" t="shared" si="3" ref="I8:I13">SUM(J8:K8)</f>
        <v>265</v>
      </c>
      <c r="J8" s="61">
        <v>80</v>
      </c>
      <c r="K8" s="61">
        <v>185</v>
      </c>
      <c r="L8" s="61">
        <f aca="true" t="shared" si="4" ref="L8:L13">SUM(M8:N8)</f>
        <v>56</v>
      </c>
      <c r="M8" s="61">
        <v>1</v>
      </c>
      <c r="N8" s="61">
        <v>55</v>
      </c>
      <c r="O8" s="61">
        <v>605</v>
      </c>
    </row>
    <row r="9" spans="1:15" s="15" customFormat="1" ht="52.5" customHeight="1">
      <c r="A9" s="10" t="s">
        <v>324</v>
      </c>
      <c r="B9" s="61">
        <f>C9+G9+H9+O9</f>
        <v>8760</v>
      </c>
      <c r="C9" s="61">
        <f aca="true" t="shared" si="5" ref="C9:C15">D9+E9+F9</f>
        <v>7322</v>
      </c>
      <c r="D9" s="61">
        <v>583</v>
      </c>
      <c r="E9" s="61">
        <v>6215</v>
      </c>
      <c r="F9" s="61">
        <v>524</v>
      </c>
      <c r="G9" s="61">
        <v>187</v>
      </c>
      <c r="H9" s="61">
        <f t="shared" si="2"/>
        <v>286</v>
      </c>
      <c r="I9" s="61">
        <f t="shared" si="3"/>
        <v>242</v>
      </c>
      <c r="J9" s="61">
        <v>65</v>
      </c>
      <c r="K9" s="61">
        <v>177</v>
      </c>
      <c r="L9" s="61">
        <f t="shared" si="4"/>
        <v>44</v>
      </c>
      <c r="M9" s="61">
        <v>0</v>
      </c>
      <c r="N9" s="61">
        <v>44</v>
      </c>
      <c r="O9" s="61">
        <v>965</v>
      </c>
    </row>
    <row r="10" spans="1:15" s="15" customFormat="1" ht="52.5" customHeight="1">
      <c r="A10" s="10" t="s">
        <v>325</v>
      </c>
      <c r="B10" s="61">
        <f t="shared" si="1"/>
        <v>8871</v>
      </c>
      <c r="C10" s="61">
        <f t="shared" si="5"/>
        <v>7254</v>
      </c>
      <c r="D10" s="61">
        <v>486</v>
      </c>
      <c r="E10" s="61">
        <v>6336</v>
      </c>
      <c r="F10" s="61">
        <v>432</v>
      </c>
      <c r="G10" s="61">
        <v>204</v>
      </c>
      <c r="H10" s="61">
        <f t="shared" si="2"/>
        <v>292</v>
      </c>
      <c r="I10" s="61">
        <f t="shared" si="3"/>
        <v>235</v>
      </c>
      <c r="J10" s="61">
        <v>73</v>
      </c>
      <c r="K10" s="61">
        <v>162</v>
      </c>
      <c r="L10" s="61">
        <f t="shared" si="4"/>
        <v>57</v>
      </c>
      <c r="M10" s="61">
        <v>0</v>
      </c>
      <c r="N10" s="61">
        <v>57</v>
      </c>
      <c r="O10" s="61">
        <v>1121</v>
      </c>
    </row>
    <row r="11" spans="1:15" s="15" customFormat="1" ht="52.5" customHeight="1">
      <c r="A11" s="10" t="s">
        <v>583</v>
      </c>
      <c r="B11" s="60">
        <f>C11+G11+H11+O11</f>
        <v>9466</v>
      </c>
      <c r="C11" s="61">
        <f t="shared" si="5"/>
        <v>7983</v>
      </c>
      <c r="D11" s="61">
        <v>441</v>
      </c>
      <c r="E11" s="61">
        <v>7194</v>
      </c>
      <c r="F11" s="61">
        <v>348</v>
      </c>
      <c r="G11" s="61">
        <v>155</v>
      </c>
      <c r="H11" s="60">
        <f t="shared" si="2"/>
        <v>272</v>
      </c>
      <c r="I11" s="61">
        <f t="shared" si="3"/>
        <v>227</v>
      </c>
      <c r="J11" s="61">
        <v>73</v>
      </c>
      <c r="K11" s="61">
        <v>154</v>
      </c>
      <c r="L11" s="61">
        <f t="shared" si="4"/>
        <v>45</v>
      </c>
      <c r="M11" s="61">
        <v>0</v>
      </c>
      <c r="N11" s="61">
        <v>45</v>
      </c>
      <c r="O11" s="61">
        <v>1056</v>
      </c>
    </row>
    <row r="12" spans="1:15" s="15" customFormat="1" ht="52.5" customHeight="1">
      <c r="A12" s="10" t="s">
        <v>326</v>
      </c>
      <c r="B12" s="60">
        <f t="shared" si="1"/>
        <v>8780</v>
      </c>
      <c r="C12" s="61">
        <f t="shared" si="5"/>
        <v>7344</v>
      </c>
      <c r="D12" s="61">
        <v>437</v>
      </c>
      <c r="E12" s="61">
        <v>6632</v>
      </c>
      <c r="F12" s="61">
        <v>275</v>
      </c>
      <c r="G12" s="61">
        <v>114</v>
      </c>
      <c r="H12" s="60">
        <f t="shared" si="2"/>
        <v>284</v>
      </c>
      <c r="I12" s="61">
        <f t="shared" si="3"/>
        <v>232</v>
      </c>
      <c r="J12" s="61">
        <v>54</v>
      </c>
      <c r="K12" s="61">
        <v>178</v>
      </c>
      <c r="L12" s="61">
        <f t="shared" si="4"/>
        <v>52</v>
      </c>
      <c r="M12" s="61">
        <v>0</v>
      </c>
      <c r="N12" s="61">
        <v>52</v>
      </c>
      <c r="O12" s="61">
        <v>1038</v>
      </c>
    </row>
    <row r="13" spans="1:15" s="15" customFormat="1" ht="52.5" customHeight="1">
      <c r="A13" s="10" t="s">
        <v>276</v>
      </c>
      <c r="B13" s="60">
        <f t="shared" si="1"/>
        <v>7923</v>
      </c>
      <c r="C13" s="61">
        <f t="shared" si="5"/>
        <v>6664</v>
      </c>
      <c r="D13" s="61">
        <v>378</v>
      </c>
      <c r="E13" s="61">
        <v>6096</v>
      </c>
      <c r="F13" s="61">
        <v>190</v>
      </c>
      <c r="G13" s="61">
        <v>89</v>
      </c>
      <c r="H13" s="60">
        <f t="shared" si="2"/>
        <v>252</v>
      </c>
      <c r="I13" s="61">
        <f t="shared" si="3"/>
        <v>226</v>
      </c>
      <c r="J13" s="61">
        <v>60</v>
      </c>
      <c r="K13" s="61">
        <v>166</v>
      </c>
      <c r="L13" s="61">
        <f t="shared" si="4"/>
        <v>26</v>
      </c>
      <c r="M13" s="61">
        <v>1</v>
      </c>
      <c r="N13" s="61">
        <v>25</v>
      </c>
      <c r="O13" s="61">
        <v>918</v>
      </c>
    </row>
    <row r="14" spans="1:15" s="15" customFormat="1" ht="52.5" customHeight="1">
      <c r="A14" s="10" t="s">
        <v>765</v>
      </c>
      <c r="B14" s="60">
        <f>C14+G14+H14+O14</f>
        <v>7609</v>
      </c>
      <c r="C14" s="61">
        <f t="shared" si="5"/>
        <v>6388</v>
      </c>
      <c r="D14" s="61">
        <v>305</v>
      </c>
      <c r="E14" s="61">
        <v>5929</v>
      </c>
      <c r="F14" s="61">
        <v>154</v>
      </c>
      <c r="G14" s="61">
        <v>48</v>
      </c>
      <c r="H14" s="60">
        <f>I14+L14</f>
        <v>261</v>
      </c>
      <c r="I14" s="61">
        <f>SUM(J14:K14)</f>
        <v>235</v>
      </c>
      <c r="J14" s="61">
        <v>60</v>
      </c>
      <c r="K14" s="61">
        <v>175</v>
      </c>
      <c r="L14" s="61">
        <f>SUM(M14:N14)</f>
        <v>26</v>
      </c>
      <c r="M14" s="61">
        <v>1</v>
      </c>
      <c r="N14" s="61">
        <v>25</v>
      </c>
      <c r="O14" s="61">
        <v>912</v>
      </c>
    </row>
    <row r="15" spans="1:15" s="15" customFormat="1" ht="52.5" customHeight="1">
      <c r="A15" s="10" t="s">
        <v>816</v>
      </c>
      <c r="B15" s="60">
        <f>C15+G15+H15+O15</f>
        <v>8146</v>
      </c>
      <c r="C15" s="61">
        <f t="shared" si="5"/>
        <v>7195</v>
      </c>
      <c r="D15" s="61">
        <v>230</v>
      </c>
      <c r="E15" s="61">
        <v>6856</v>
      </c>
      <c r="F15" s="61">
        <v>109</v>
      </c>
      <c r="G15" s="61">
        <v>42</v>
      </c>
      <c r="H15" s="60">
        <f>I15+L15</f>
        <v>251</v>
      </c>
      <c r="I15" s="61">
        <f>SUM(J15:K15)</f>
        <v>213</v>
      </c>
      <c r="J15" s="61">
        <v>49</v>
      </c>
      <c r="K15" s="61">
        <v>164</v>
      </c>
      <c r="L15" s="61">
        <f>SUM(M15:N15)</f>
        <v>38</v>
      </c>
      <c r="M15" s="61">
        <v>2</v>
      </c>
      <c r="N15" s="61">
        <v>36</v>
      </c>
      <c r="O15" s="61">
        <v>658</v>
      </c>
    </row>
    <row r="16" spans="1:15" s="15" customFormat="1" ht="52.5" customHeight="1">
      <c r="A16" s="16" t="s">
        <v>866</v>
      </c>
      <c r="B16" s="60">
        <f>C16+G16+H16+O16</f>
        <v>10190</v>
      </c>
      <c r="C16" s="61">
        <f>D16+E16+F16</f>
        <v>9013</v>
      </c>
      <c r="D16" s="61">
        <v>203</v>
      </c>
      <c r="E16" s="61">
        <v>8695</v>
      </c>
      <c r="F16" s="61">
        <v>115</v>
      </c>
      <c r="G16" s="61">
        <v>47</v>
      </c>
      <c r="H16" s="60">
        <f>I16+L16</f>
        <v>240</v>
      </c>
      <c r="I16" s="61">
        <f>SUM(J16:K16)</f>
        <v>204</v>
      </c>
      <c r="J16" s="61">
        <v>45</v>
      </c>
      <c r="K16" s="61">
        <v>159</v>
      </c>
      <c r="L16" s="61">
        <f>SUM(M16:N16)</f>
        <v>36</v>
      </c>
      <c r="M16" s="61">
        <v>1</v>
      </c>
      <c r="N16" s="61">
        <v>35</v>
      </c>
      <c r="O16" s="61">
        <v>890</v>
      </c>
    </row>
    <row r="17" spans="1:15" s="2" customFormat="1" ht="19.5" customHeight="1">
      <c r="A17" s="629" t="s">
        <v>356</v>
      </c>
      <c r="B17" s="598"/>
      <c r="C17" s="598"/>
      <c r="D17" s="598"/>
      <c r="E17" s="598"/>
      <c r="F17" s="598"/>
      <c r="G17" s="598"/>
      <c r="H17" s="598"/>
      <c r="I17" s="598"/>
      <c r="J17" s="598"/>
      <c r="K17" s="598"/>
      <c r="L17" s="598"/>
      <c r="M17" s="598"/>
      <c r="N17" s="598"/>
      <c r="O17" s="598"/>
    </row>
    <row r="18" spans="1:15" ht="19.5" customHeight="1">
      <c r="A18" s="18"/>
      <c r="B18" s="36"/>
      <c r="C18" s="36"/>
      <c r="D18" s="36"/>
      <c r="E18" s="36"/>
      <c r="F18" s="36"/>
      <c r="G18" s="36"/>
      <c r="H18" s="36"/>
      <c r="I18" s="36"/>
      <c r="J18" s="36"/>
      <c r="K18" s="36"/>
      <c r="L18" s="36"/>
      <c r="M18" s="36"/>
      <c r="N18" s="36"/>
      <c r="O18" s="36"/>
    </row>
  </sheetData>
  <mergeCells count="18">
    <mergeCell ref="C4:C5"/>
    <mergeCell ref="D4:D5"/>
    <mergeCell ref="E4:E5"/>
    <mergeCell ref="F4:F5"/>
    <mergeCell ref="A17:O17"/>
    <mergeCell ref="G3:G5"/>
    <mergeCell ref="H3:N3"/>
    <mergeCell ref="H4:H5"/>
    <mergeCell ref="I4:K4"/>
    <mergeCell ref="L4:N4"/>
    <mergeCell ref="O3:O5"/>
    <mergeCell ref="C3:F3"/>
    <mergeCell ref="A3:A5"/>
    <mergeCell ref="B3:B5"/>
    <mergeCell ref="A1:H1"/>
    <mergeCell ref="A2:H2"/>
    <mergeCell ref="I1:O1"/>
    <mergeCell ref="I2:N2"/>
  </mergeCells>
  <printOptions/>
  <pageMargins left="0.6299212598425197" right="0" top="0.5905511811023623" bottom="0.7874015748031497"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8"/>
  <sheetViews>
    <sheetView workbookViewId="0" topLeftCell="A1">
      <selection activeCell="D16" sqref="D16"/>
    </sheetView>
  </sheetViews>
  <sheetFormatPr defaultColWidth="9.00390625" defaultRowHeight="74.25" customHeight="1"/>
  <cols>
    <col min="1" max="1" width="9.50390625" style="19" customWidth="1"/>
    <col min="2" max="5" width="10.625" style="1" customWidth="1"/>
    <col min="6" max="6" width="12.625" style="1" customWidth="1"/>
    <col min="7" max="8" width="10.625" style="1" customWidth="1"/>
    <col min="9" max="10" width="11.625" style="1" customWidth="1"/>
    <col min="11" max="11" width="12.625" style="1" customWidth="1"/>
    <col min="12" max="13" width="11.625" style="1" customWidth="1"/>
    <col min="14" max="14" width="12.625" style="1" customWidth="1"/>
    <col min="15" max="15" width="11.625" style="1" customWidth="1"/>
    <col min="16" max="16384" width="8.25390625" style="1" customWidth="1"/>
  </cols>
  <sheetData>
    <row r="1" spans="1:15" ht="33" customHeight="1">
      <c r="A1" s="630" t="s">
        <v>215</v>
      </c>
      <c r="B1" s="630"/>
      <c r="C1" s="630"/>
      <c r="D1" s="630"/>
      <c r="E1" s="630"/>
      <c r="F1" s="630"/>
      <c r="G1" s="630"/>
      <c r="H1" s="630"/>
      <c r="I1" s="631" t="s">
        <v>340</v>
      </c>
      <c r="J1" s="631"/>
      <c r="K1" s="631"/>
      <c r="L1" s="631"/>
      <c r="M1" s="631"/>
      <c r="N1" s="631"/>
      <c r="O1" s="631"/>
    </row>
    <row r="2" spans="1:15" s="5" customFormat="1" ht="33" customHeight="1">
      <c r="A2" s="632" t="s">
        <v>856</v>
      </c>
      <c r="B2" s="632"/>
      <c r="C2" s="632"/>
      <c r="D2" s="632"/>
      <c r="E2" s="632"/>
      <c r="F2" s="632"/>
      <c r="G2" s="632"/>
      <c r="H2" s="632"/>
      <c r="I2" s="597" t="s">
        <v>857</v>
      </c>
      <c r="J2" s="597"/>
      <c r="K2" s="597"/>
      <c r="L2" s="597"/>
      <c r="M2" s="597"/>
      <c r="N2" s="597"/>
      <c r="O2" s="20" t="s">
        <v>608</v>
      </c>
    </row>
    <row r="3" spans="1:16" s="5" customFormat="1" ht="29.25" customHeight="1">
      <c r="A3" s="627" t="s">
        <v>314</v>
      </c>
      <c r="B3" s="609" t="s">
        <v>315</v>
      </c>
      <c r="C3" s="628" t="s">
        <v>351</v>
      </c>
      <c r="D3" s="628"/>
      <c r="E3" s="628"/>
      <c r="F3" s="628"/>
      <c r="G3" s="626" t="s">
        <v>317</v>
      </c>
      <c r="H3" s="606" t="s">
        <v>342</v>
      </c>
      <c r="I3" s="577"/>
      <c r="J3" s="577"/>
      <c r="K3" s="577"/>
      <c r="L3" s="577"/>
      <c r="M3" s="577"/>
      <c r="N3" s="578"/>
      <c r="O3" s="639" t="s">
        <v>336</v>
      </c>
      <c r="P3" s="33"/>
    </row>
    <row r="4" spans="1:16" s="5" customFormat="1" ht="29.25" customHeight="1">
      <c r="A4" s="627"/>
      <c r="B4" s="609"/>
      <c r="C4" s="601" t="s">
        <v>318</v>
      </c>
      <c r="D4" s="603" t="s">
        <v>353</v>
      </c>
      <c r="E4" s="601" t="s">
        <v>354</v>
      </c>
      <c r="F4" s="605" t="s">
        <v>355</v>
      </c>
      <c r="G4" s="639"/>
      <c r="H4" s="606" t="s">
        <v>318</v>
      </c>
      <c r="I4" s="596" t="s">
        <v>328</v>
      </c>
      <c r="J4" s="596"/>
      <c r="K4" s="627"/>
      <c r="L4" s="610" t="s">
        <v>329</v>
      </c>
      <c r="M4" s="596"/>
      <c r="N4" s="627"/>
      <c r="O4" s="639"/>
      <c r="P4" s="33"/>
    </row>
    <row r="5" spans="1:16" s="5" customFormat="1" ht="39" customHeight="1">
      <c r="A5" s="627"/>
      <c r="B5" s="609"/>
      <c r="C5" s="602"/>
      <c r="D5" s="579"/>
      <c r="E5" s="602"/>
      <c r="F5" s="579"/>
      <c r="G5" s="639"/>
      <c r="H5" s="595"/>
      <c r="I5" s="58" t="s">
        <v>347</v>
      </c>
      <c r="J5" s="9" t="s">
        <v>331</v>
      </c>
      <c r="K5" s="8" t="s">
        <v>348</v>
      </c>
      <c r="L5" s="9" t="s">
        <v>347</v>
      </c>
      <c r="M5" s="9" t="s">
        <v>609</v>
      </c>
      <c r="N5" s="8" t="s">
        <v>348</v>
      </c>
      <c r="O5" s="639"/>
      <c r="P5" s="33"/>
    </row>
    <row r="6" spans="1:16" s="5" customFormat="1" ht="52.5" customHeight="1">
      <c r="A6" s="10" t="s">
        <v>211</v>
      </c>
      <c r="B6" s="60">
        <f aca="true" t="shared" si="0" ref="B6:O6">SUM(B7:B16)</f>
        <v>73439</v>
      </c>
      <c r="C6" s="60">
        <f t="shared" si="0"/>
        <v>68543</v>
      </c>
      <c r="D6" s="60">
        <f t="shared" si="0"/>
        <v>5579</v>
      </c>
      <c r="E6" s="60">
        <f t="shared" si="0"/>
        <v>57278</v>
      </c>
      <c r="F6" s="60">
        <f t="shared" si="0"/>
        <v>5686</v>
      </c>
      <c r="G6" s="60">
        <f t="shared" si="0"/>
        <v>570</v>
      </c>
      <c r="H6" s="60">
        <f t="shared" si="0"/>
        <v>997</v>
      </c>
      <c r="I6" s="60">
        <f t="shared" si="0"/>
        <v>935</v>
      </c>
      <c r="J6" s="60">
        <f t="shared" si="0"/>
        <v>410</v>
      </c>
      <c r="K6" s="60">
        <f t="shared" si="0"/>
        <v>525</v>
      </c>
      <c r="L6" s="60">
        <f t="shared" si="0"/>
        <v>62</v>
      </c>
      <c r="M6" s="60">
        <f t="shared" si="0"/>
        <v>0</v>
      </c>
      <c r="N6" s="60">
        <f t="shared" si="0"/>
        <v>62</v>
      </c>
      <c r="O6" s="60">
        <f t="shared" si="0"/>
        <v>3329</v>
      </c>
      <c r="P6" s="33"/>
    </row>
    <row r="7" spans="1:15" s="12" customFormat="1" ht="52.5" customHeight="1">
      <c r="A7" s="55" t="s">
        <v>339</v>
      </c>
      <c r="B7" s="60">
        <f aca="true" t="shared" si="1" ref="B7:B13">C7+G7+H7+O7</f>
        <v>8854</v>
      </c>
      <c r="C7" s="60">
        <f>SUM(D7:F7)</f>
        <v>8432</v>
      </c>
      <c r="D7" s="60">
        <v>1256</v>
      </c>
      <c r="E7" s="60">
        <v>5921</v>
      </c>
      <c r="F7" s="60">
        <v>1255</v>
      </c>
      <c r="G7" s="60">
        <v>79</v>
      </c>
      <c r="H7" s="60">
        <f aca="true" t="shared" si="2" ref="H7:H13">I7+L7</f>
        <v>117</v>
      </c>
      <c r="I7" s="60">
        <f aca="true" t="shared" si="3" ref="I7:I13">SUM(J7:K7)</f>
        <v>109</v>
      </c>
      <c r="J7" s="60">
        <v>56</v>
      </c>
      <c r="K7" s="60">
        <v>53</v>
      </c>
      <c r="L7" s="60">
        <f aca="true" t="shared" si="4" ref="L7:L13">SUM(M7:N7)</f>
        <v>8</v>
      </c>
      <c r="M7" s="60">
        <v>0</v>
      </c>
      <c r="N7" s="60">
        <v>8</v>
      </c>
      <c r="O7" s="60">
        <v>226</v>
      </c>
    </row>
    <row r="8" spans="1:15" s="15" customFormat="1" ht="52.5" customHeight="1">
      <c r="A8" s="10" t="s">
        <v>323</v>
      </c>
      <c r="B8" s="61">
        <f t="shared" si="1"/>
        <v>9889</v>
      </c>
      <c r="C8" s="61">
        <f>SUM(D8:F8)</f>
        <v>9487</v>
      </c>
      <c r="D8" s="61">
        <v>1067</v>
      </c>
      <c r="E8" s="61">
        <v>7274</v>
      </c>
      <c r="F8" s="61">
        <v>1146</v>
      </c>
      <c r="G8" s="61">
        <v>54</v>
      </c>
      <c r="H8" s="61">
        <f t="shared" si="2"/>
        <v>116</v>
      </c>
      <c r="I8" s="61">
        <f t="shared" si="3"/>
        <v>111</v>
      </c>
      <c r="J8" s="61">
        <v>51</v>
      </c>
      <c r="K8" s="61">
        <v>60</v>
      </c>
      <c r="L8" s="61">
        <f t="shared" si="4"/>
        <v>5</v>
      </c>
      <c r="M8" s="61">
        <v>0</v>
      </c>
      <c r="N8" s="61">
        <v>5</v>
      </c>
      <c r="O8" s="61">
        <v>232</v>
      </c>
    </row>
    <row r="9" spans="1:15" s="15" customFormat="1" ht="52.5" customHeight="1">
      <c r="A9" s="10" t="s">
        <v>324</v>
      </c>
      <c r="B9" s="61">
        <f t="shared" si="1"/>
        <v>9366</v>
      </c>
      <c r="C9" s="61">
        <f>SUM(D9:F9)</f>
        <v>8889</v>
      </c>
      <c r="D9" s="61">
        <v>712</v>
      </c>
      <c r="E9" s="61">
        <v>7440</v>
      </c>
      <c r="F9" s="61">
        <v>737</v>
      </c>
      <c r="G9" s="61">
        <v>50</v>
      </c>
      <c r="H9" s="61">
        <f t="shared" si="2"/>
        <v>94</v>
      </c>
      <c r="I9" s="61">
        <f t="shared" si="3"/>
        <v>85</v>
      </c>
      <c r="J9" s="61">
        <v>39</v>
      </c>
      <c r="K9" s="61">
        <v>46</v>
      </c>
      <c r="L9" s="61">
        <f t="shared" si="4"/>
        <v>9</v>
      </c>
      <c r="M9" s="61">
        <v>0</v>
      </c>
      <c r="N9" s="61">
        <v>9</v>
      </c>
      <c r="O9" s="61">
        <v>333</v>
      </c>
    </row>
    <row r="10" spans="1:15" s="15" customFormat="1" ht="52.5" customHeight="1">
      <c r="A10" s="10" t="s">
        <v>325</v>
      </c>
      <c r="B10" s="61">
        <f t="shared" si="1"/>
        <v>11471</v>
      </c>
      <c r="C10" s="61">
        <f aca="true" t="shared" si="5" ref="C10:C15">D10+E10+F10</f>
        <v>10931</v>
      </c>
      <c r="D10" s="61">
        <v>1229</v>
      </c>
      <c r="E10" s="61">
        <v>8672</v>
      </c>
      <c r="F10" s="61">
        <v>1030</v>
      </c>
      <c r="G10" s="61">
        <v>65</v>
      </c>
      <c r="H10" s="61">
        <f t="shared" si="2"/>
        <v>92</v>
      </c>
      <c r="I10" s="61">
        <f t="shared" si="3"/>
        <v>81</v>
      </c>
      <c r="J10" s="61">
        <v>39</v>
      </c>
      <c r="K10" s="61">
        <v>42</v>
      </c>
      <c r="L10" s="61">
        <f t="shared" si="4"/>
        <v>11</v>
      </c>
      <c r="M10" s="61">
        <v>0</v>
      </c>
      <c r="N10" s="61">
        <v>11</v>
      </c>
      <c r="O10" s="61">
        <v>383</v>
      </c>
    </row>
    <row r="11" spans="1:15" s="15" customFormat="1" ht="52.5" customHeight="1">
      <c r="A11" s="10" t="s">
        <v>583</v>
      </c>
      <c r="B11" s="60">
        <f t="shared" si="1"/>
        <v>7825</v>
      </c>
      <c r="C11" s="60">
        <f t="shared" si="5"/>
        <v>7270</v>
      </c>
      <c r="D11" s="61">
        <v>468</v>
      </c>
      <c r="E11" s="61">
        <v>6254</v>
      </c>
      <c r="F11" s="61">
        <v>548</v>
      </c>
      <c r="G11" s="61">
        <v>65</v>
      </c>
      <c r="H11" s="61">
        <f t="shared" si="2"/>
        <v>103</v>
      </c>
      <c r="I11" s="61">
        <f t="shared" si="3"/>
        <v>100</v>
      </c>
      <c r="J11" s="61">
        <v>40</v>
      </c>
      <c r="K11" s="61">
        <v>60</v>
      </c>
      <c r="L11" s="60">
        <f t="shared" si="4"/>
        <v>3</v>
      </c>
      <c r="M11" s="61">
        <v>0</v>
      </c>
      <c r="N11" s="61">
        <v>3</v>
      </c>
      <c r="O11" s="61">
        <v>387</v>
      </c>
    </row>
    <row r="12" spans="1:15" s="15" customFormat="1" ht="52.5" customHeight="1">
      <c r="A12" s="10" t="s">
        <v>326</v>
      </c>
      <c r="B12" s="60">
        <f t="shared" si="1"/>
        <v>5978</v>
      </c>
      <c r="C12" s="60">
        <f t="shared" si="5"/>
        <v>5423</v>
      </c>
      <c r="D12" s="61">
        <v>323</v>
      </c>
      <c r="E12" s="61">
        <v>4745</v>
      </c>
      <c r="F12" s="61">
        <v>355</v>
      </c>
      <c r="G12" s="61">
        <v>60</v>
      </c>
      <c r="H12" s="61">
        <f t="shared" si="2"/>
        <v>104</v>
      </c>
      <c r="I12" s="61">
        <f t="shared" si="3"/>
        <v>102</v>
      </c>
      <c r="J12" s="61">
        <v>47</v>
      </c>
      <c r="K12" s="61">
        <v>55</v>
      </c>
      <c r="L12" s="60">
        <f t="shared" si="4"/>
        <v>2</v>
      </c>
      <c r="M12" s="61">
        <v>0</v>
      </c>
      <c r="N12" s="61">
        <v>2</v>
      </c>
      <c r="O12" s="61">
        <v>391</v>
      </c>
    </row>
    <row r="13" spans="1:15" s="15" customFormat="1" ht="52.5" customHeight="1">
      <c r="A13" s="10" t="s">
        <v>276</v>
      </c>
      <c r="B13" s="60">
        <f t="shared" si="1"/>
        <v>5159</v>
      </c>
      <c r="C13" s="60">
        <f t="shared" si="5"/>
        <v>4625</v>
      </c>
      <c r="D13" s="61">
        <v>190</v>
      </c>
      <c r="E13" s="61">
        <v>4212</v>
      </c>
      <c r="F13" s="61">
        <v>223</v>
      </c>
      <c r="G13" s="61">
        <v>62</v>
      </c>
      <c r="H13" s="61">
        <f t="shared" si="2"/>
        <v>88</v>
      </c>
      <c r="I13" s="61">
        <f t="shared" si="3"/>
        <v>86</v>
      </c>
      <c r="J13" s="61">
        <v>35</v>
      </c>
      <c r="K13" s="61">
        <v>51</v>
      </c>
      <c r="L13" s="60">
        <f t="shared" si="4"/>
        <v>2</v>
      </c>
      <c r="M13" s="61">
        <v>0</v>
      </c>
      <c r="N13" s="61">
        <v>2</v>
      </c>
      <c r="O13" s="61">
        <v>384</v>
      </c>
    </row>
    <row r="14" spans="1:15" s="15" customFormat="1" ht="52.5" customHeight="1">
      <c r="A14" s="10" t="s">
        <v>766</v>
      </c>
      <c r="B14" s="60">
        <f>C14+G14+H14+O14</f>
        <v>4942</v>
      </c>
      <c r="C14" s="60">
        <f t="shared" si="5"/>
        <v>4389</v>
      </c>
      <c r="D14" s="61">
        <v>139</v>
      </c>
      <c r="E14" s="61">
        <v>4083</v>
      </c>
      <c r="F14" s="61">
        <v>167</v>
      </c>
      <c r="G14" s="61">
        <v>69</v>
      </c>
      <c r="H14" s="61">
        <f>I14+L14</f>
        <v>80</v>
      </c>
      <c r="I14" s="61">
        <f>SUM(J14:K14)</f>
        <v>79</v>
      </c>
      <c r="J14" s="61">
        <v>35</v>
      </c>
      <c r="K14" s="61">
        <v>44</v>
      </c>
      <c r="L14" s="60">
        <f>SUM(M14:N14)</f>
        <v>1</v>
      </c>
      <c r="M14" s="61">
        <v>0</v>
      </c>
      <c r="N14" s="61">
        <v>1</v>
      </c>
      <c r="O14" s="61">
        <v>404</v>
      </c>
    </row>
    <row r="15" spans="1:15" s="15" customFormat="1" ht="52.5" customHeight="1">
      <c r="A15" s="10" t="s">
        <v>816</v>
      </c>
      <c r="B15" s="60">
        <f>C15+G15+H15+O15</f>
        <v>4764</v>
      </c>
      <c r="C15" s="60">
        <f t="shared" si="5"/>
        <v>4317</v>
      </c>
      <c r="D15" s="61">
        <v>109</v>
      </c>
      <c r="E15" s="61">
        <v>4069</v>
      </c>
      <c r="F15" s="61">
        <v>139</v>
      </c>
      <c r="G15" s="61">
        <v>36</v>
      </c>
      <c r="H15" s="61">
        <f>I15+L15</f>
        <v>98</v>
      </c>
      <c r="I15" s="61">
        <f>SUM(J15:K15)</f>
        <v>88</v>
      </c>
      <c r="J15" s="61">
        <v>29</v>
      </c>
      <c r="K15" s="61">
        <v>59</v>
      </c>
      <c r="L15" s="60">
        <f>SUM(M15:N15)</f>
        <v>10</v>
      </c>
      <c r="M15" s="61">
        <v>0</v>
      </c>
      <c r="N15" s="61">
        <v>10</v>
      </c>
      <c r="O15" s="61">
        <v>313</v>
      </c>
    </row>
    <row r="16" spans="1:15" s="15" customFormat="1" ht="52.5" customHeight="1">
      <c r="A16" s="16" t="s">
        <v>866</v>
      </c>
      <c r="B16" s="60">
        <f>C16+G16+H16+O16</f>
        <v>5191</v>
      </c>
      <c r="C16" s="60">
        <f>D16+E16+F16</f>
        <v>4780</v>
      </c>
      <c r="D16" s="61">
        <v>86</v>
      </c>
      <c r="E16" s="61">
        <v>4608</v>
      </c>
      <c r="F16" s="61">
        <v>86</v>
      </c>
      <c r="G16" s="61">
        <v>30</v>
      </c>
      <c r="H16" s="61">
        <f>I16+L16</f>
        <v>105</v>
      </c>
      <c r="I16" s="61">
        <f>SUM(J16:K16)</f>
        <v>94</v>
      </c>
      <c r="J16" s="61">
        <v>39</v>
      </c>
      <c r="K16" s="61">
        <v>55</v>
      </c>
      <c r="L16" s="60">
        <f>SUM(M16:N16)</f>
        <v>11</v>
      </c>
      <c r="M16" s="61">
        <v>0</v>
      </c>
      <c r="N16" s="61">
        <v>11</v>
      </c>
      <c r="O16" s="61">
        <v>276</v>
      </c>
    </row>
    <row r="17" spans="1:15" ht="19.5" customHeight="1">
      <c r="A17" s="580" t="s">
        <v>357</v>
      </c>
      <c r="B17" s="598"/>
      <c r="C17" s="598"/>
      <c r="D17" s="598"/>
      <c r="E17" s="598"/>
      <c r="F17" s="598"/>
      <c r="G17" s="598"/>
      <c r="H17" s="598"/>
      <c r="I17" s="598"/>
      <c r="J17" s="598"/>
      <c r="K17" s="598"/>
      <c r="L17" s="598"/>
      <c r="M17" s="598"/>
      <c r="N17" s="598"/>
      <c r="O17" s="598"/>
    </row>
    <row r="18" spans="1:15" ht="19.5" customHeight="1">
      <c r="A18" s="18"/>
      <c r="B18" s="36"/>
      <c r="C18" s="36"/>
      <c r="D18" s="36"/>
      <c r="E18" s="36"/>
      <c r="F18" s="36"/>
      <c r="G18" s="36"/>
      <c r="H18" s="36"/>
      <c r="I18" s="36"/>
      <c r="J18" s="36"/>
      <c r="K18" s="36"/>
      <c r="L18" s="36"/>
      <c r="M18" s="36"/>
      <c r="N18" s="36"/>
      <c r="O18" s="36"/>
    </row>
  </sheetData>
  <mergeCells count="18">
    <mergeCell ref="E4:E5"/>
    <mergeCell ref="F4:F5"/>
    <mergeCell ref="H4:H5"/>
    <mergeCell ref="I4:K4"/>
    <mergeCell ref="A17:O17"/>
    <mergeCell ref="A3:A5"/>
    <mergeCell ref="B3:B5"/>
    <mergeCell ref="G3:G5"/>
    <mergeCell ref="C3:F3"/>
    <mergeCell ref="H3:N3"/>
    <mergeCell ref="O3:O5"/>
    <mergeCell ref="C4:C5"/>
    <mergeCell ref="D4:D5"/>
    <mergeCell ref="L4:N4"/>
    <mergeCell ref="A1:H1"/>
    <mergeCell ref="A2:H2"/>
    <mergeCell ref="I1:O1"/>
    <mergeCell ref="I2:N2"/>
  </mergeCells>
  <printOptions/>
  <pageMargins left="0.6299212598425197" right="0" top="0.5905511811023623" bottom="0.7874015748031497"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O18"/>
  <sheetViews>
    <sheetView workbookViewId="0" topLeftCell="A1">
      <selection activeCell="D16" sqref="D16"/>
    </sheetView>
  </sheetViews>
  <sheetFormatPr defaultColWidth="9.00390625" defaultRowHeight="74.25" customHeight="1"/>
  <cols>
    <col min="1" max="1" width="10.375" style="19" customWidth="1"/>
    <col min="2" max="7" width="12.625" style="1" customWidth="1"/>
    <col min="8" max="14" width="12.125" style="1" customWidth="1"/>
    <col min="15" max="16384" width="8.25390625" style="1" customWidth="1"/>
  </cols>
  <sheetData>
    <row r="1" spans="1:14" ht="33" customHeight="1">
      <c r="A1" s="630" t="s">
        <v>216</v>
      </c>
      <c r="B1" s="630"/>
      <c r="C1" s="630"/>
      <c r="D1" s="630"/>
      <c r="E1" s="630"/>
      <c r="F1" s="630"/>
      <c r="G1" s="630"/>
      <c r="H1" s="631" t="s">
        <v>340</v>
      </c>
      <c r="I1" s="631"/>
      <c r="J1" s="631"/>
      <c r="K1" s="631"/>
      <c r="L1" s="631"/>
      <c r="M1" s="631"/>
      <c r="N1" s="631"/>
    </row>
    <row r="2" spans="1:14" s="5" customFormat="1" ht="33" customHeight="1">
      <c r="A2" s="632" t="s">
        <v>856</v>
      </c>
      <c r="B2" s="632"/>
      <c r="C2" s="632"/>
      <c r="D2" s="632"/>
      <c r="E2" s="632"/>
      <c r="F2" s="632"/>
      <c r="G2" s="632"/>
      <c r="H2" s="597" t="s">
        <v>857</v>
      </c>
      <c r="I2" s="597"/>
      <c r="J2" s="597"/>
      <c r="K2" s="597"/>
      <c r="L2" s="597"/>
      <c r="M2" s="597"/>
      <c r="N2" s="20" t="s">
        <v>608</v>
      </c>
    </row>
    <row r="3" spans="1:15" s="5" customFormat="1" ht="29.25" customHeight="1">
      <c r="A3" s="627" t="s">
        <v>314</v>
      </c>
      <c r="B3" s="609" t="s">
        <v>315</v>
      </c>
      <c r="C3" s="628" t="s">
        <v>358</v>
      </c>
      <c r="D3" s="628"/>
      <c r="E3" s="628"/>
      <c r="F3" s="606" t="s">
        <v>342</v>
      </c>
      <c r="G3" s="583"/>
      <c r="H3" s="583"/>
      <c r="I3" s="583"/>
      <c r="J3" s="583"/>
      <c r="K3" s="583"/>
      <c r="L3" s="583"/>
      <c r="M3" s="612"/>
      <c r="N3" s="639" t="s">
        <v>359</v>
      </c>
      <c r="O3" s="33"/>
    </row>
    <row r="4" spans="1:15" s="5" customFormat="1" ht="29.25" customHeight="1">
      <c r="A4" s="627"/>
      <c r="B4" s="609"/>
      <c r="C4" s="601" t="s">
        <v>318</v>
      </c>
      <c r="D4" s="603" t="s">
        <v>360</v>
      </c>
      <c r="E4" s="601" t="s">
        <v>361</v>
      </c>
      <c r="F4" s="601" t="s">
        <v>318</v>
      </c>
      <c r="G4" s="59"/>
      <c r="H4" s="584" t="s">
        <v>328</v>
      </c>
      <c r="I4" s="585"/>
      <c r="J4" s="610" t="s">
        <v>329</v>
      </c>
      <c r="K4" s="596"/>
      <c r="L4" s="627"/>
      <c r="M4" s="581" t="s">
        <v>610</v>
      </c>
      <c r="N4" s="639"/>
      <c r="O4" s="33"/>
    </row>
    <row r="5" spans="1:15" s="5" customFormat="1" ht="45" customHeight="1">
      <c r="A5" s="627"/>
      <c r="B5" s="609"/>
      <c r="C5" s="602"/>
      <c r="D5" s="579"/>
      <c r="E5" s="602"/>
      <c r="F5" s="595"/>
      <c r="G5" s="9" t="s">
        <v>347</v>
      </c>
      <c r="H5" s="53" t="s">
        <v>331</v>
      </c>
      <c r="I5" s="8" t="s">
        <v>362</v>
      </c>
      <c r="J5" s="9" t="s">
        <v>347</v>
      </c>
      <c r="K5" s="9" t="s">
        <v>609</v>
      </c>
      <c r="L5" s="8" t="s">
        <v>363</v>
      </c>
      <c r="M5" s="582"/>
      <c r="N5" s="639"/>
      <c r="O5" s="33"/>
    </row>
    <row r="6" spans="1:15" s="5" customFormat="1" ht="52.5" customHeight="1">
      <c r="A6" s="10" t="s">
        <v>211</v>
      </c>
      <c r="B6" s="60">
        <f aca="true" t="shared" si="0" ref="B6:N6">SUM(B7:B16)</f>
        <v>107354</v>
      </c>
      <c r="C6" s="60">
        <f t="shared" si="0"/>
        <v>102951</v>
      </c>
      <c r="D6" s="60">
        <f t="shared" si="0"/>
        <v>74127</v>
      </c>
      <c r="E6" s="60">
        <f t="shared" si="0"/>
        <v>28824</v>
      </c>
      <c r="F6" s="60">
        <f t="shared" si="0"/>
        <v>734</v>
      </c>
      <c r="G6" s="60">
        <f t="shared" si="0"/>
        <v>387</v>
      </c>
      <c r="H6" s="60">
        <f t="shared" si="0"/>
        <v>2</v>
      </c>
      <c r="I6" s="60">
        <f t="shared" si="0"/>
        <v>385</v>
      </c>
      <c r="J6" s="60">
        <f t="shared" si="0"/>
        <v>299</v>
      </c>
      <c r="K6" s="60">
        <f t="shared" si="0"/>
        <v>0</v>
      </c>
      <c r="L6" s="60">
        <f t="shared" si="0"/>
        <v>299</v>
      </c>
      <c r="M6" s="60">
        <f t="shared" si="0"/>
        <v>48</v>
      </c>
      <c r="N6" s="60">
        <f t="shared" si="0"/>
        <v>3669</v>
      </c>
      <c r="O6" s="33"/>
    </row>
    <row r="7" spans="1:14" s="12" customFormat="1" ht="52.5" customHeight="1">
      <c r="A7" s="55" t="s">
        <v>339</v>
      </c>
      <c r="B7" s="60">
        <f aca="true" t="shared" si="1" ref="B7:B13">C7+F7+N7</f>
        <v>9952</v>
      </c>
      <c r="C7" s="60">
        <f aca="true" t="shared" si="2" ref="C7:C13">SUM(D7:E7)</f>
        <v>9805</v>
      </c>
      <c r="D7" s="60">
        <v>7563</v>
      </c>
      <c r="E7" s="60">
        <v>2242</v>
      </c>
      <c r="F7" s="60">
        <f aca="true" t="shared" si="3" ref="F7:F13">G7+J7+M7</f>
        <v>92</v>
      </c>
      <c r="G7" s="60">
        <f aca="true" t="shared" si="4" ref="G7:G13">SUM(H7:I7)</f>
        <v>51</v>
      </c>
      <c r="H7" s="60">
        <v>0</v>
      </c>
      <c r="I7" s="60">
        <v>51</v>
      </c>
      <c r="J7" s="60">
        <f aca="true" t="shared" si="5" ref="J7:J13">SUM(K7:L7)</f>
        <v>36</v>
      </c>
      <c r="K7" s="60">
        <v>0</v>
      </c>
      <c r="L7" s="60">
        <v>36</v>
      </c>
      <c r="M7" s="60">
        <v>5</v>
      </c>
      <c r="N7" s="60">
        <v>55</v>
      </c>
    </row>
    <row r="8" spans="1:14" s="15" customFormat="1" ht="52.5" customHeight="1">
      <c r="A8" s="10" t="s">
        <v>323</v>
      </c>
      <c r="B8" s="61">
        <f t="shared" si="1"/>
        <v>10240</v>
      </c>
      <c r="C8" s="61">
        <f t="shared" si="2"/>
        <v>10053</v>
      </c>
      <c r="D8" s="61">
        <v>8096</v>
      </c>
      <c r="E8" s="61">
        <v>1957</v>
      </c>
      <c r="F8" s="61">
        <f t="shared" si="3"/>
        <v>79</v>
      </c>
      <c r="G8" s="61">
        <f t="shared" si="4"/>
        <v>51</v>
      </c>
      <c r="H8" s="61">
        <v>0</v>
      </c>
      <c r="I8" s="61">
        <v>51</v>
      </c>
      <c r="J8" s="61">
        <f t="shared" si="5"/>
        <v>24</v>
      </c>
      <c r="K8" s="61">
        <v>0</v>
      </c>
      <c r="L8" s="61">
        <v>24</v>
      </c>
      <c r="M8" s="61">
        <v>4</v>
      </c>
      <c r="N8" s="61">
        <v>108</v>
      </c>
    </row>
    <row r="9" spans="1:14" s="15" customFormat="1" ht="52.5" customHeight="1">
      <c r="A9" s="10" t="s">
        <v>324</v>
      </c>
      <c r="B9" s="61">
        <f t="shared" si="1"/>
        <v>10707</v>
      </c>
      <c r="C9" s="61">
        <f t="shared" si="2"/>
        <v>10435</v>
      </c>
      <c r="D9" s="61">
        <v>8391</v>
      </c>
      <c r="E9" s="61">
        <v>2044</v>
      </c>
      <c r="F9" s="61">
        <f t="shared" si="3"/>
        <v>71</v>
      </c>
      <c r="G9" s="61">
        <f t="shared" si="4"/>
        <v>37</v>
      </c>
      <c r="H9" s="61">
        <v>0</v>
      </c>
      <c r="I9" s="61">
        <v>37</v>
      </c>
      <c r="J9" s="61">
        <f t="shared" si="5"/>
        <v>29</v>
      </c>
      <c r="K9" s="61">
        <v>0</v>
      </c>
      <c r="L9" s="61">
        <v>29</v>
      </c>
      <c r="M9" s="61">
        <v>5</v>
      </c>
      <c r="N9" s="61">
        <v>201</v>
      </c>
    </row>
    <row r="10" spans="1:14" s="15" customFormat="1" ht="52.5" customHeight="1">
      <c r="A10" s="10" t="s">
        <v>325</v>
      </c>
      <c r="B10" s="61">
        <f t="shared" si="1"/>
        <v>14414</v>
      </c>
      <c r="C10" s="61">
        <f t="shared" si="2"/>
        <v>14144</v>
      </c>
      <c r="D10" s="61">
        <v>11438</v>
      </c>
      <c r="E10" s="61">
        <v>2706</v>
      </c>
      <c r="F10" s="61">
        <f t="shared" si="3"/>
        <v>63</v>
      </c>
      <c r="G10" s="61">
        <f t="shared" si="4"/>
        <v>31</v>
      </c>
      <c r="H10" s="61">
        <v>0</v>
      </c>
      <c r="I10" s="61">
        <v>31</v>
      </c>
      <c r="J10" s="61">
        <f t="shared" si="5"/>
        <v>26</v>
      </c>
      <c r="K10" s="61">
        <v>0</v>
      </c>
      <c r="L10" s="61">
        <v>26</v>
      </c>
      <c r="M10" s="61">
        <v>6</v>
      </c>
      <c r="N10" s="61">
        <v>207</v>
      </c>
    </row>
    <row r="11" spans="1:14" s="15" customFormat="1" ht="52.5" customHeight="1">
      <c r="A11" s="10" t="s">
        <v>583</v>
      </c>
      <c r="B11" s="61">
        <f t="shared" si="1"/>
        <v>15163</v>
      </c>
      <c r="C11" s="60">
        <f t="shared" si="2"/>
        <v>14906</v>
      </c>
      <c r="D11" s="61">
        <v>11238</v>
      </c>
      <c r="E11" s="61">
        <v>3668</v>
      </c>
      <c r="F11" s="61">
        <f t="shared" si="3"/>
        <v>81</v>
      </c>
      <c r="G11" s="60">
        <f t="shared" si="4"/>
        <v>46</v>
      </c>
      <c r="H11" s="61">
        <v>1</v>
      </c>
      <c r="I11" s="61">
        <v>45</v>
      </c>
      <c r="J11" s="61">
        <f t="shared" si="5"/>
        <v>31</v>
      </c>
      <c r="K11" s="61">
        <v>0</v>
      </c>
      <c r="L11" s="61">
        <v>31</v>
      </c>
      <c r="M11" s="61">
        <v>4</v>
      </c>
      <c r="N11" s="61">
        <v>176</v>
      </c>
    </row>
    <row r="12" spans="1:14" s="15" customFormat="1" ht="52.5" customHeight="1">
      <c r="A12" s="10" t="s">
        <v>326</v>
      </c>
      <c r="B12" s="61">
        <f t="shared" si="1"/>
        <v>12661</v>
      </c>
      <c r="C12" s="60">
        <f t="shared" si="2"/>
        <v>12441</v>
      </c>
      <c r="D12" s="61">
        <v>8704</v>
      </c>
      <c r="E12" s="61">
        <v>3737</v>
      </c>
      <c r="F12" s="61">
        <f t="shared" si="3"/>
        <v>64</v>
      </c>
      <c r="G12" s="60">
        <f t="shared" si="4"/>
        <v>29</v>
      </c>
      <c r="H12" s="61">
        <v>0</v>
      </c>
      <c r="I12" s="61">
        <v>29</v>
      </c>
      <c r="J12" s="61">
        <f t="shared" si="5"/>
        <v>28</v>
      </c>
      <c r="K12" s="61">
        <v>0</v>
      </c>
      <c r="L12" s="61">
        <v>28</v>
      </c>
      <c r="M12" s="61">
        <v>7</v>
      </c>
      <c r="N12" s="61">
        <v>156</v>
      </c>
    </row>
    <row r="13" spans="1:14" s="15" customFormat="1" ht="52.5" customHeight="1">
      <c r="A13" s="10" t="s">
        <v>276</v>
      </c>
      <c r="B13" s="61">
        <f t="shared" si="1"/>
        <v>8754</v>
      </c>
      <c r="C13" s="60">
        <f t="shared" si="2"/>
        <v>8519</v>
      </c>
      <c r="D13" s="61">
        <v>5185</v>
      </c>
      <c r="E13" s="61">
        <v>3334</v>
      </c>
      <c r="F13" s="61">
        <f t="shared" si="3"/>
        <v>72</v>
      </c>
      <c r="G13" s="60">
        <f t="shared" si="4"/>
        <v>36</v>
      </c>
      <c r="H13" s="61">
        <v>1</v>
      </c>
      <c r="I13" s="61">
        <v>35</v>
      </c>
      <c r="J13" s="61">
        <f t="shared" si="5"/>
        <v>32</v>
      </c>
      <c r="K13" s="61">
        <v>0</v>
      </c>
      <c r="L13" s="61">
        <v>32</v>
      </c>
      <c r="M13" s="61">
        <v>4</v>
      </c>
      <c r="N13" s="61">
        <v>163</v>
      </c>
    </row>
    <row r="14" spans="1:14" s="15" customFormat="1" ht="52.5" customHeight="1">
      <c r="A14" s="10" t="s">
        <v>766</v>
      </c>
      <c r="B14" s="61">
        <f>C14+F14+N14</f>
        <v>10611</v>
      </c>
      <c r="C14" s="60">
        <f>SUM(D14:E14)</f>
        <v>10191</v>
      </c>
      <c r="D14" s="61">
        <v>7073</v>
      </c>
      <c r="E14" s="61">
        <v>3118</v>
      </c>
      <c r="F14" s="61">
        <f>G14+J14+M14</f>
        <v>70</v>
      </c>
      <c r="G14" s="60">
        <f>SUM(H14:I14)</f>
        <v>31</v>
      </c>
      <c r="H14" s="61">
        <v>0</v>
      </c>
      <c r="I14" s="61">
        <v>31</v>
      </c>
      <c r="J14" s="61">
        <f>SUM(K14:L14)</f>
        <v>33</v>
      </c>
      <c r="K14" s="61">
        <v>0</v>
      </c>
      <c r="L14" s="61">
        <v>33</v>
      </c>
      <c r="M14" s="61">
        <v>6</v>
      </c>
      <c r="N14" s="61">
        <v>350</v>
      </c>
    </row>
    <row r="15" spans="1:14" s="15" customFormat="1" ht="52.5" customHeight="1">
      <c r="A15" s="10" t="s">
        <v>816</v>
      </c>
      <c r="B15" s="61">
        <f>C15+F15+N15</f>
        <v>5422</v>
      </c>
      <c r="C15" s="60">
        <f>SUM(D15:E15)</f>
        <v>4860</v>
      </c>
      <c r="D15" s="61">
        <v>2301</v>
      </c>
      <c r="E15" s="61">
        <v>2559</v>
      </c>
      <c r="F15" s="61">
        <f>G15+J15+M15</f>
        <v>72</v>
      </c>
      <c r="G15" s="60">
        <f>SUM(H15:I15)</f>
        <v>43</v>
      </c>
      <c r="H15" s="61">
        <v>0</v>
      </c>
      <c r="I15" s="61">
        <v>43</v>
      </c>
      <c r="J15" s="61">
        <f>SUM(K15:L15)</f>
        <v>27</v>
      </c>
      <c r="K15" s="61">
        <v>0</v>
      </c>
      <c r="L15" s="61">
        <v>27</v>
      </c>
      <c r="M15" s="61">
        <v>2</v>
      </c>
      <c r="N15" s="61">
        <v>490</v>
      </c>
    </row>
    <row r="16" spans="1:14" s="15" customFormat="1" ht="52.5" customHeight="1">
      <c r="A16" s="16" t="s">
        <v>866</v>
      </c>
      <c r="B16" s="61">
        <f>C16+F16+N16</f>
        <v>9430</v>
      </c>
      <c r="C16" s="60">
        <f>SUM(D16:E16)</f>
        <v>7597</v>
      </c>
      <c r="D16" s="61">
        <v>4138</v>
      </c>
      <c r="E16" s="61">
        <v>3459</v>
      </c>
      <c r="F16" s="61">
        <f>G16+J16+M16</f>
        <v>70</v>
      </c>
      <c r="G16" s="60">
        <f>SUM(H16:I16)</f>
        <v>32</v>
      </c>
      <c r="H16" s="61">
        <v>0</v>
      </c>
      <c r="I16" s="61">
        <v>32</v>
      </c>
      <c r="J16" s="61">
        <f>SUM(K16:L16)</f>
        <v>33</v>
      </c>
      <c r="K16" s="61">
        <v>0</v>
      </c>
      <c r="L16" s="61">
        <v>33</v>
      </c>
      <c r="M16" s="61">
        <v>5</v>
      </c>
      <c r="N16" s="61">
        <v>1763</v>
      </c>
    </row>
    <row r="17" spans="1:14" ht="19.5" customHeight="1">
      <c r="A17" s="580" t="s">
        <v>364</v>
      </c>
      <c r="B17" s="598"/>
      <c r="C17" s="598"/>
      <c r="D17" s="598"/>
      <c r="E17" s="598"/>
      <c r="F17" s="598"/>
      <c r="G17" s="598"/>
      <c r="H17" s="598"/>
      <c r="I17" s="598"/>
      <c r="J17" s="598"/>
      <c r="K17" s="598"/>
      <c r="L17" s="598"/>
      <c r="M17" s="598"/>
      <c r="N17" s="598"/>
    </row>
    <row r="18" spans="1:14" ht="19.5" customHeight="1">
      <c r="A18" s="18"/>
      <c r="B18" s="36"/>
      <c r="C18" s="36"/>
      <c r="D18" s="36"/>
      <c r="E18" s="36"/>
      <c r="F18" s="36"/>
      <c r="G18" s="36"/>
      <c r="H18" s="36"/>
      <c r="I18" s="36"/>
      <c r="J18" s="36"/>
      <c r="K18" s="36"/>
      <c r="L18" s="36"/>
      <c r="M18" s="36"/>
      <c r="N18" s="36"/>
    </row>
  </sheetData>
  <mergeCells count="17">
    <mergeCell ref="A17:N17"/>
    <mergeCell ref="B3:B5"/>
    <mergeCell ref="C3:E3"/>
    <mergeCell ref="H4:I4"/>
    <mergeCell ref="A3:A5"/>
    <mergeCell ref="N3:N5"/>
    <mergeCell ref="C4:C5"/>
    <mergeCell ref="H1:N1"/>
    <mergeCell ref="H2:M2"/>
    <mergeCell ref="D4:D5"/>
    <mergeCell ref="E4:E5"/>
    <mergeCell ref="F4:F5"/>
    <mergeCell ref="A1:G1"/>
    <mergeCell ref="A2:G2"/>
    <mergeCell ref="J4:L4"/>
    <mergeCell ref="M4:M5"/>
    <mergeCell ref="F3:M3"/>
  </mergeCells>
  <printOptions/>
  <pageMargins left="0.6299212598425197" right="0" top="0.5905511811023623" bottom="0.787401574803149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uc801044</dc:creator>
  <cp:keywords/>
  <dc:description/>
  <cp:lastModifiedBy>milk</cp:lastModifiedBy>
  <cp:lastPrinted>2011-05-25T07:36:10Z</cp:lastPrinted>
  <dcterms:created xsi:type="dcterms:W3CDTF">2007-03-20T02:30:40Z</dcterms:created>
  <dcterms:modified xsi:type="dcterms:W3CDTF">2011-05-30T07:46:31Z</dcterms:modified>
  <cp:category/>
  <cp:version/>
  <cp:contentType/>
  <cp:contentStatus/>
</cp:coreProperties>
</file>