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Default Extension="vml" ContentType="application/vnd.openxmlformats-officedocument.vmlDrawing"/>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1.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2.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4952" windowHeight="8676" tabRatio="723" activeTab="16"/>
  </bookViews>
  <sheets>
    <sheet name="1機關數" sheetId="1" r:id="rId1"/>
    <sheet name="2人數" sheetId="2" r:id="rId2"/>
    <sheet name="3歷年退休" sheetId="3" r:id="rId3"/>
    <sheet name="4歷年撫卹" sheetId="4" r:id="rId4"/>
    <sheet name="5歷年離退 " sheetId="5" r:id="rId5"/>
    <sheet name="6歷年退離(政) " sheetId="6" r:id="rId6"/>
    <sheet name="7歷年退離(公)" sheetId="7" r:id="rId7"/>
    <sheet name="8歷年退離(教)" sheetId="8" r:id="rId8"/>
    <sheet name="9歷年退離(軍)" sheetId="9" r:id="rId9"/>
    <sheet name="10當年退離(政)" sheetId="10" r:id="rId10"/>
    <sheet name="11當年退離(公)" sheetId="11" r:id="rId11"/>
    <sheet name="12當年退離(教)" sheetId="12" r:id="rId12"/>
    <sheet name="13當年退休" sheetId="13" r:id="rId13"/>
    <sheet name="14退休(政)" sheetId="14" r:id="rId14"/>
    <sheet name="15退休(公)" sheetId="15" r:id="rId15"/>
    <sheet name="16退休(教)" sheetId="16" r:id="rId16"/>
    <sheet name="17退伍(軍) " sheetId="17" r:id="rId17"/>
    <sheet name="18當年撫卹" sheetId="18" r:id="rId18"/>
    <sheet name="19撫卹(政)" sheetId="19" r:id="rId19"/>
    <sheet name="20撫卹(公) " sheetId="20" r:id="rId20"/>
    <sheet name="21撫卹(教)" sheetId="21" r:id="rId21"/>
    <sheet name="22撫卹(軍) " sheetId="22" r:id="rId22"/>
    <sheet name="23當年離退" sheetId="23" r:id="rId23"/>
    <sheet name="24退休平均俸額" sheetId="24" r:id="rId24"/>
    <sheet name="25撫卹平均俸額" sheetId="25" r:id="rId25"/>
    <sheet name="26參加者平均俸額 " sheetId="26" r:id="rId26"/>
    <sheet name="27平均俸額(總表) " sheetId="27" r:id="rId27"/>
    <sheet name="28平均俸額(一次退) " sheetId="28" r:id="rId28"/>
    <sheet name="29平均俸額(月退)" sheetId="29" r:id="rId29"/>
    <sheet name="30退休平均年齡" sheetId="30" r:id="rId30"/>
    <sheet name="31平均年齡(政) " sheetId="31" r:id="rId31"/>
    <sheet name="32平均年齡(公)" sheetId="32" r:id="rId32"/>
    <sheet name="33平均年齡(教)" sheetId="33" r:id="rId33"/>
    <sheet name="34平均年齡(軍)" sheetId="34" r:id="rId34"/>
    <sheet name="35一次撫慰金人數" sheetId="35" r:id="rId35"/>
    <sheet name="36配偶平均年齡" sheetId="36" r:id="rId36"/>
    <sheet name="37父母平均年齡" sheetId="37" r:id="rId37"/>
    <sheet name="38子女平均年齡" sheetId="38" r:id="rId38"/>
    <sheet name="39作業收支(累計)" sheetId="39" r:id="rId39"/>
    <sheet name="40支出(政)(政府別)" sheetId="40" r:id="rId40"/>
    <sheet name="41支出(公)(政府別)" sheetId="41" r:id="rId41"/>
    <sheet name="42支出(教)(政府別)" sheetId="42" r:id="rId42"/>
    <sheet name="43支出(總) " sheetId="43" r:id="rId43"/>
    <sheet name="44支出(政) " sheetId="44" r:id="rId44"/>
    <sheet name="45支出(公) " sheetId="45" r:id="rId45"/>
    <sheet name="46支出(教) " sheetId="46" r:id="rId46"/>
    <sheet name="47支出(軍) " sheetId="47" r:id="rId47"/>
    <sheet name="48定撥(歷年) " sheetId="48" r:id="rId48"/>
    <sheet name="49定撥(當年度)" sheetId="49" r:id="rId49"/>
    <sheet name="50規劃表" sheetId="50" r:id="rId50"/>
    <sheet name="51規劃比較表" sheetId="51" r:id="rId51"/>
    <sheet name="52運用收益 (含實際) " sheetId="52" r:id="rId52"/>
    <sheet name="53平衡表" sheetId="53" r:id="rId53"/>
    <sheet name="54資產明細" sheetId="54" r:id="rId54"/>
    <sheet name="55收支表" sheetId="55" r:id="rId55"/>
    <sheet name="56預決算" sheetId="56" r:id="rId56"/>
    <sheet name="57委託人權益" sheetId="57" r:id="rId57"/>
    <sheet name="附錄1提撥進度表 " sheetId="58" r:id="rId58"/>
    <sheet name="附錄1精算基礎(1)" sheetId="59" r:id="rId59"/>
    <sheet name="附錄1精算基礎(2)" sheetId="60" r:id="rId60"/>
    <sheet name="附錄2國內委託經營(彙總)" sheetId="61" r:id="rId61"/>
    <sheet name="附錄3國外委託經營(彙總)" sheetId="62" r:id="rId62"/>
    <sheet name="附錄4行政經費" sheetId="63" r:id="rId63"/>
    <sheet name="附錄5員額配置" sheetId="64" r:id="rId64"/>
    <sheet name="附錄6教育程度" sheetId="65" r:id="rId65"/>
    <sheet name="附錄7考試類別" sheetId="66" r:id="rId66"/>
    <sheet name="附錄8年齡分布" sheetId="67" r:id="rId67"/>
    <sheet name="附錄9任職年資" sheetId="68" r:id="rId68"/>
  </sheets>
  <externalReferences>
    <externalReference r:id="rId71"/>
  </externalReferences>
  <definedNames>
    <definedName name="OLE_LINK7" localSheetId="60">'附錄2國內委託經營(彙總)'!#REF!</definedName>
    <definedName name="OLE_LINK7" localSheetId="61">'附錄3國外委託經營(彙總)'!#REF!</definedName>
    <definedName name="_xlnm.Print_Area" localSheetId="16">'17退伍(軍) '!$A$1:$D$61</definedName>
    <definedName name="_xlnm.Print_Area" localSheetId="17">'18當年撫卹'!$A$1:$H$16</definedName>
    <definedName name="_xlnm.Print_Area" localSheetId="18">'19撫卹(政)'!$A$1:$H$16</definedName>
    <definedName name="_xlnm.Print_Area" localSheetId="19">'20撫卹(公) '!$A$1:$H$16</definedName>
    <definedName name="_xlnm.Print_Area" localSheetId="20">'21撫卹(教)'!$A$1:$H$16</definedName>
    <definedName name="_xlnm.Print_Area" localSheetId="21">'22撫卹(軍) '!$A$1:$H$16</definedName>
    <definedName name="_xlnm.Print_Area" localSheetId="22">'23當年離退'!$A$1:$P$34</definedName>
    <definedName name="_xlnm.Print_Area" localSheetId="23">'24退休平均俸額'!$A$1:$I$12</definedName>
    <definedName name="_xlnm.Print_Area" localSheetId="24">'25撫卹平均俸額'!$A$1:$I$11</definedName>
    <definedName name="_xlnm.Print_Area" localSheetId="25">'26參加者平均俸額 '!$A$1:$I$16</definedName>
    <definedName name="_xlnm.Print_Area" localSheetId="26">'27平均俸額(總表) '!$A$1:$I$17</definedName>
    <definedName name="_xlnm.Print_Area" localSheetId="27">'28平均俸額(一次退) '!$A$1:$I$17</definedName>
    <definedName name="_xlnm.Print_Area" localSheetId="28">'29平均俸額(月退)'!$A$1:$I$17</definedName>
    <definedName name="_xlnm.Print_Area" localSheetId="1">'2人數'!$A$1:$W$17</definedName>
    <definedName name="_xlnm.Print_Area" localSheetId="29">'30退休平均年齡'!$A$1:$G$18</definedName>
    <definedName name="_xlnm.Print_Area" localSheetId="30">'31平均年齡(政) '!$A$1:$E$16</definedName>
    <definedName name="_xlnm.Print_Area" localSheetId="31">'32平均年齡(公)'!$A$1:$G$16</definedName>
    <definedName name="_xlnm.Print_Area" localSheetId="32">'33平均年齡(教)'!$A$1:$G$16</definedName>
    <definedName name="_xlnm.Print_Area" localSheetId="33">'34平均年齡(軍)'!$A$1:$D$16</definedName>
    <definedName name="_xlnm.Print_Area" localSheetId="39">'40支出(政)(政府別)'!$A$1:$Q$12</definedName>
    <definedName name="_xlnm.Print_Area" localSheetId="40">'41支出(公)(政府別)'!$A$1:$Q$12</definedName>
    <definedName name="_xlnm.Print_Area" localSheetId="41">'42支出(教)(政府別)'!$A$1:$Q$10</definedName>
    <definedName name="_xlnm.Print_Area" localSheetId="44">'45支出(公) '!$A$1:$Q$17</definedName>
    <definedName name="_xlnm.Print_Area" localSheetId="45">'46支出(教) '!$A$1:$Q$16</definedName>
    <definedName name="_xlnm.Print_Area" localSheetId="46">'47支出(軍) '!$A$1:$O$16</definedName>
    <definedName name="_xlnm.Print_Area" localSheetId="3">'4歷年撫卹'!$A$1:$H$16</definedName>
    <definedName name="_xlnm.Print_Area" localSheetId="49">'50規劃表'!$A$1:$AG$40</definedName>
    <definedName name="_xlnm.Print_Area" localSheetId="51">'52運用收益 (含實際) '!$A$1:$L$17</definedName>
    <definedName name="_xlnm.Print_Area" localSheetId="52">'53平衡表'!$A$1:$N$19</definedName>
    <definedName name="_xlnm.Print_Area" localSheetId="4">'5歷年離退 '!$A$1:$D$16</definedName>
    <definedName name="_xlnm.Print_Area" localSheetId="57">'附錄1提撥進度表 '!$A$1:$H$38</definedName>
    <definedName name="_xlnm.Print_Area" localSheetId="59">'附錄1精算基礎(2)'!$A$1:$L$48</definedName>
    <definedName name="_xlnm.Print_Area" localSheetId="60">'附錄2國內委託經營(彙總)'!$A$1:$H$14</definedName>
    <definedName name="_xlnm.Print_Area" localSheetId="64">'附錄6教育程度'!$A$1:$I$8</definedName>
    <definedName name="_xlnm.Print_Area" localSheetId="65">'附錄7考試類別'!$A$1:$J$20</definedName>
    <definedName name="_xlnm.Print_Area" localSheetId="66">'附錄8年齡分布'!$A$1:$E$15</definedName>
    <definedName name="_xlnm.Print_Area" localSheetId="67">'附錄9任職年資'!$A$1:$E$12</definedName>
  </definedNames>
  <calcPr fullCalcOnLoad="1"/>
</workbook>
</file>

<file path=xl/comments41.xml><?xml version="1.0" encoding="utf-8"?>
<comments xmlns="http://schemas.openxmlformats.org/spreadsheetml/2006/main">
  <authors>
    <author>mable</author>
  </authors>
  <commentList>
    <comment ref="P4" authorId="0">
      <text>
        <r>
          <rPr>
            <b/>
            <sz val="9"/>
            <rFont val="新細明體"/>
            <family val="1"/>
          </rPr>
          <t>mable:</t>
        </r>
        <r>
          <rPr>
            <sz val="9"/>
            <rFont val="新細明體"/>
            <family val="1"/>
          </rPr>
          <t xml:space="preserve">
=離職退費+利息</t>
        </r>
      </text>
    </comment>
    <comment ref="Q4" authorId="0">
      <text>
        <r>
          <rPr>
            <b/>
            <sz val="9"/>
            <rFont val="新細明體"/>
            <family val="1"/>
          </rPr>
          <t>mable:</t>
        </r>
        <r>
          <rPr>
            <sz val="9"/>
            <rFont val="新細明體"/>
            <family val="1"/>
          </rPr>
          <t xml:space="preserve">
未併計年資(本金)+未併計年資(利息)</t>
        </r>
      </text>
    </comment>
  </commentList>
</comments>
</file>

<file path=xl/comments43.xml><?xml version="1.0" encoding="utf-8"?>
<comments xmlns="http://schemas.openxmlformats.org/spreadsheetml/2006/main">
  <authors>
    <author>mable</author>
  </authors>
  <commentList>
    <comment ref="G16" authorId="0">
      <text>
        <r>
          <rPr>
            <b/>
            <sz val="9"/>
            <rFont val="新細明體"/>
            <family val="1"/>
          </rPr>
          <t>mable:</t>
        </r>
        <r>
          <rPr>
            <sz val="9"/>
            <rFont val="新細明體"/>
            <family val="1"/>
          </rPr>
          <t xml:space="preserve">
含軍之贍養金</t>
        </r>
      </text>
    </comment>
  </commentList>
</comments>
</file>

<file path=xl/comments52.xml><?xml version="1.0" encoding="utf-8"?>
<comments xmlns="http://schemas.openxmlformats.org/spreadsheetml/2006/main">
  <authors>
    <author>高苡瑄</author>
  </authors>
  <commentList>
    <comment ref="E15" authorId="0">
      <text>
        <r>
          <rPr>
            <b/>
            <sz val="9"/>
            <rFont val="新細明體"/>
            <family val="1"/>
          </rPr>
          <t>高苡瑄:</t>
        </r>
        <r>
          <rPr>
            <sz val="9"/>
            <rFont val="新細明體"/>
            <family val="1"/>
          </rPr>
          <t xml:space="preserve">
會計室政毅提供
</t>
        </r>
      </text>
    </comment>
  </commentList>
</comments>
</file>

<file path=xl/sharedStrings.xml><?xml version="1.0" encoding="utf-8"?>
<sst xmlns="http://schemas.openxmlformats.org/spreadsheetml/2006/main" count="2448" uniqueCount="1027">
  <si>
    <t>益率 5.84%及國內債券預定收益率1.27%按(15%:3%)權重加權而得之5.078%估算，國外「委託經營」</t>
  </si>
  <si>
    <t>券預定收益率2.209%按(18%:8%)權重加權而得之4.37%估算。</t>
  </si>
  <si>
    <r>
      <t>註四：本基金資產配置比重，資本利得中心配置比例</t>
    </r>
    <r>
      <rPr>
        <sz val="16"/>
        <rFont val="Times New Roman"/>
        <family val="1"/>
      </rPr>
      <t>57%(</t>
    </r>
    <r>
      <rPr>
        <sz val="16"/>
        <rFont val="標楷體"/>
        <family val="4"/>
      </rPr>
      <t>允許變動區間</t>
    </r>
    <r>
      <rPr>
        <sz val="16"/>
        <rFont val="Times New Roman"/>
        <family val="1"/>
      </rPr>
      <t>35%~70%)</t>
    </r>
    <r>
      <rPr>
        <sz val="16"/>
        <rFont val="標楷體"/>
        <family val="4"/>
      </rPr>
      <t>，固定收益中心配置比例</t>
    </r>
    <r>
      <rPr>
        <sz val="16"/>
        <rFont val="Times New Roman"/>
        <family val="1"/>
      </rPr>
      <t>43%(</t>
    </r>
    <r>
      <rPr>
        <sz val="16"/>
        <rFont val="標楷體"/>
        <family val="4"/>
      </rPr>
      <t>允許</t>
    </r>
  </si>
  <si>
    <t>變動區間33%~65%)；國內投資中心配置比例54.9%(允許變動區間45%~70%)，國外投資中心配置比例45.1%(允</t>
  </si>
  <si>
    <t>註五：「以避險為目的之股價指數期貨、遠期外匯及其他相關衍生性金融商品」係提供本基金相關投資標的避險之</t>
  </si>
  <si>
    <t>用，非以投資為目的，未來本會將視實際需要配合運用。</t>
  </si>
  <si>
    <t>0.50%估算。</t>
  </si>
  <si>
    <t>註六：「以增加投資效益為目的之衍生性金融商品」目前僅國外委託經營投資，並於委託經營委任投資方針訂定相</t>
  </si>
  <si>
    <t>關投資限制。</t>
  </si>
  <si>
    <t>註九：基於分散風險並提升投組合報酬，102年度國外ETF及國外受益憑證項下將視市場情況納入另類資產及抗通膨</t>
  </si>
  <si>
    <t>商品，其合計配置投資比例不超過1%。</t>
  </si>
  <si>
    <r>
      <t>註二：</t>
    </r>
    <r>
      <rPr>
        <sz val="16"/>
        <rFont val="Times New Roman"/>
        <family val="1"/>
      </rPr>
      <t>1.</t>
    </r>
    <r>
      <rPr>
        <sz val="16"/>
        <rFont val="標楷體"/>
        <family val="4"/>
      </rPr>
      <t>國內「上市</t>
    </r>
    <r>
      <rPr>
        <sz val="16"/>
        <rFont val="Times New Roman"/>
        <family val="1"/>
      </rPr>
      <t>(</t>
    </r>
    <r>
      <rPr>
        <sz val="16"/>
        <rFont val="標楷體"/>
        <family val="4"/>
      </rPr>
      <t>上櫃</t>
    </r>
    <r>
      <rPr>
        <sz val="16"/>
        <rFont val="Times New Roman"/>
        <family val="1"/>
      </rPr>
      <t>)</t>
    </r>
    <r>
      <rPr>
        <sz val="16"/>
        <rFont val="標楷體"/>
        <family val="4"/>
      </rPr>
      <t>公司股票及</t>
    </r>
    <r>
      <rPr>
        <sz val="16"/>
        <rFont val="Times New Roman"/>
        <family val="1"/>
      </rPr>
      <t>ETF</t>
    </r>
    <r>
      <rPr>
        <sz val="16"/>
        <rFont val="標楷體"/>
        <family val="4"/>
      </rPr>
      <t>」與「受益憑證及共同信託基金」之預定收益率係按最近</t>
    </r>
    <r>
      <rPr>
        <sz val="16"/>
        <rFont val="Times New Roman"/>
        <family val="1"/>
      </rPr>
      <t>10</t>
    </r>
    <r>
      <rPr>
        <sz val="16"/>
        <rFont val="標楷體"/>
        <family val="4"/>
      </rPr>
      <t>年</t>
    </r>
    <r>
      <rPr>
        <sz val="16"/>
        <rFont val="Times New Roman"/>
        <family val="1"/>
      </rPr>
      <t>(</t>
    </r>
    <r>
      <rPr>
        <sz val="16"/>
        <rFont val="標楷體"/>
        <family val="4"/>
      </rPr>
      <t>以</t>
    </r>
    <r>
      <rPr>
        <sz val="16"/>
        <rFont val="Times New Roman"/>
        <family val="1"/>
      </rPr>
      <t>101</t>
    </r>
    <r>
      <rPr>
        <sz val="16"/>
        <rFont val="標楷體"/>
        <family val="4"/>
      </rPr>
      <t>年</t>
    </r>
    <r>
      <rPr>
        <sz val="16"/>
        <rFont val="Times New Roman"/>
        <family val="1"/>
      </rPr>
      <t>3</t>
    </r>
    <r>
      <rPr>
        <sz val="16"/>
        <rFont val="標楷體"/>
        <family val="4"/>
      </rPr>
      <t>月</t>
    </r>
  </si>
  <si>
    <t>為基準 ，往前推算10年)國內上市公司加權股價指數年化平均報酬率5.84%估算。</t>
  </si>
  <si>
    <r>
      <t xml:space="preserve">            3.</t>
    </r>
    <r>
      <rPr>
        <sz val="16"/>
        <rFont val="標楷體"/>
        <family val="4"/>
      </rPr>
      <t>「臺幣銀行存款」之預定收益率以</t>
    </r>
    <r>
      <rPr>
        <sz val="16"/>
        <rFont val="Times New Roman"/>
        <family val="1"/>
      </rPr>
      <t>101</t>
    </r>
    <r>
      <rPr>
        <sz val="16"/>
        <rFont val="標楷體"/>
        <family val="4"/>
      </rPr>
      <t>年</t>
    </r>
    <r>
      <rPr>
        <sz val="16"/>
        <rFont val="Times New Roman"/>
        <family val="1"/>
      </rPr>
      <t>3</t>
    </r>
    <r>
      <rPr>
        <sz val="16"/>
        <rFont val="標楷體"/>
        <family val="4"/>
      </rPr>
      <t>月底臺灣銀行</t>
    </r>
    <r>
      <rPr>
        <sz val="16"/>
        <rFont val="Times New Roman"/>
        <family val="1"/>
      </rPr>
      <t>1</t>
    </r>
    <r>
      <rPr>
        <sz val="16"/>
        <rFont val="標楷體"/>
        <family val="4"/>
      </rPr>
      <t>年期定存大額固定利率水準</t>
    </r>
    <r>
      <rPr>
        <sz val="16"/>
        <rFont val="Times New Roman"/>
        <family val="1"/>
      </rPr>
      <t>0.55%</t>
    </r>
    <r>
      <rPr>
        <sz val="16"/>
        <rFont val="標楷體"/>
        <family val="4"/>
      </rPr>
      <t>加</t>
    </r>
    <r>
      <rPr>
        <sz val="16"/>
        <rFont val="Times New Roman"/>
        <family val="1"/>
      </rPr>
      <t>0.25%</t>
    </r>
    <r>
      <rPr>
        <sz val="16"/>
        <rFont val="標楷體"/>
        <family val="4"/>
      </rPr>
      <t>估算，國</t>
    </r>
  </si>
  <si>
    <t>內「短期票券及庫券」之預定收益率以101年3月份本會承作國內短票平均利率0.821%估算，國內「債券」之預</t>
  </si>
  <si>
    <r>
      <t xml:space="preserve">            6.</t>
    </r>
    <r>
      <rPr>
        <sz val="16"/>
        <rFont val="標楷體"/>
        <family val="4"/>
      </rPr>
      <t>「外幣銀行存款」以本會主要外幣資產幣別</t>
    </r>
    <r>
      <rPr>
        <sz val="16"/>
        <rFont val="Times New Roman"/>
        <family val="1"/>
      </rPr>
      <t>101</t>
    </r>
    <r>
      <rPr>
        <sz val="16"/>
        <rFont val="標楷體"/>
        <family val="4"/>
      </rPr>
      <t>年</t>
    </r>
    <r>
      <rPr>
        <sz val="16"/>
        <rFont val="Times New Roman"/>
        <family val="1"/>
      </rPr>
      <t>3</t>
    </r>
    <r>
      <rPr>
        <sz val="16"/>
        <rFont val="標楷體"/>
        <family val="4"/>
      </rPr>
      <t>月底臺灣銀行</t>
    </r>
    <r>
      <rPr>
        <sz val="16"/>
        <rFont val="Times New Roman"/>
        <family val="1"/>
      </rPr>
      <t>1</t>
    </r>
    <r>
      <rPr>
        <sz val="16"/>
        <rFont val="標楷體"/>
        <family val="4"/>
      </rPr>
      <t>個月期定存利率水準，按各幣別配置比重</t>
    </r>
  </si>
  <si>
    <t>加權而得之0.21%估算，國外「短期票券及庫券」之預定收益率以101年3月底美國3個月期國庫券利率0.08%估算</t>
  </si>
  <si>
    <r>
      <t xml:space="preserve">               </t>
    </r>
    <r>
      <rPr>
        <sz val="16"/>
        <rFont val="標楷體"/>
        <family val="4"/>
      </rPr>
      <t>之預定收益率係以</t>
    </r>
    <r>
      <rPr>
        <sz val="16"/>
        <rFont val="Times New Roman"/>
        <family val="1"/>
      </rPr>
      <t>101</t>
    </r>
    <r>
      <rPr>
        <sz val="16"/>
        <rFont val="標楷體"/>
        <family val="4"/>
      </rPr>
      <t>年</t>
    </r>
    <r>
      <rPr>
        <sz val="16"/>
        <rFont val="Times New Roman"/>
        <family val="1"/>
      </rPr>
      <t>3</t>
    </r>
    <r>
      <rPr>
        <sz val="16"/>
        <rFont val="標楷體"/>
        <family val="4"/>
      </rPr>
      <t>月底</t>
    </r>
    <r>
      <rPr>
        <sz val="16"/>
        <rFont val="Times New Roman"/>
        <family val="1"/>
      </rPr>
      <t>10</t>
    </r>
    <r>
      <rPr>
        <sz val="16"/>
        <rFont val="標楷體"/>
        <family val="4"/>
      </rPr>
      <t>年期指標公債殖利率</t>
    </r>
    <r>
      <rPr>
        <sz val="16"/>
        <rFont val="Times New Roman"/>
        <family val="1"/>
      </rPr>
      <t>1.27%</t>
    </r>
    <r>
      <rPr>
        <sz val="16"/>
        <rFont val="標楷體"/>
        <family val="4"/>
      </rPr>
      <t>估算。</t>
    </r>
  </si>
  <si>
    <r>
      <t xml:space="preserve">            4.</t>
    </r>
    <r>
      <rPr>
        <sz val="16"/>
        <rFont val="標楷體"/>
        <family val="4"/>
      </rPr>
      <t>「與公務人員福利有關設施之投資及貸款」之預定收益率係以臺幣銀行存款預定收益率</t>
    </r>
    <r>
      <rPr>
        <sz val="16"/>
        <rFont val="Times New Roman"/>
        <family val="1"/>
      </rPr>
      <t>0.80%</t>
    </r>
    <r>
      <rPr>
        <sz val="16"/>
        <rFont val="標楷體"/>
        <family val="4"/>
      </rPr>
      <t>加</t>
    </r>
    <r>
      <rPr>
        <sz val="16"/>
        <rFont val="Times New Roman"/>
        <family val="1"/>
      </rPr>
      <t>0.50%</t>
    </r>
    <r>
      <rPr>
        <sz val="16"/>
        <rFont val="標楷體"/>
        <family val="4"/>
      </rPr>
      <t>估算。</t>
    </r>
  </si>
  <si>
    <r>
      <t xml:space="preserve">                </t>
    </r>
    <r>
      <rPr>
        <sz val="16"/>
        <rFont val="標楷體"/>
        <family val="4"/>
      </rPr>
      <t>，國外「債券」之預定收益率以</t>
    </r>
    <r>
      <rPr>
        <sz val="16"/>
        <rFont val="Times New Roman"/>
        <family val="1"/>
      </rPr>
      <t>101</t>
    </r>
    <r>
      <rPr>
        <sz val="16"/>
        <rFont val="標楷體"/>
        <family val="4"/>
      </rPr>
      <t>年</t>
    </r>
    <r>
      <rPr>
        <sz val="16"/>
        <rFont val="Times New Roman"/>
        <family val="1"/>
      </rPr>
      <t>3</t>
    </r>
    <r>
      <rPr>
        <sz val="16"/>
        <rFont val="標楷體"/>
        <family val="4"/>
      </rPr>
      <t>月美國</t>
    </r>
    <r>
      <rPr>
        <sz val="16"/>
        <rFont val="Times New Roman"/>
        <family val="1"/>
      </rPr>
      <t>10</t>
    </r>
    <r>
      <rPr>
        <sz val="16"/>
        <rFont val="標楷體"/>
        <family val="4"/>
      </rPr>
      <t>年期公債殖利率</t>
    </r>
    <r>
      <rPr>
        <sz val="16"/>
        <rFont val="Times New Roman"/>
        <family val="1"/>
      </rPr>
      <t>2.209%</t>
    </r>
    <r>
      <rPr>
        <sz val="16"/>
        <rFont val="標楷體"/>
        <family val="4"/>
      </rPr>
      <t>估算。</t>
    </r>
  </si>
  <si>
    <r>
      <t xml:space="preserve">               (</t>
    </r>
    <r>
      <rPr>
        <sz val="16"/>
        <rFont val="標楷體"/>
        <family val="4"/>
      </rPr>
      <t>中心配置比例</t>
    </r>
    <r>
      <rPr>
        <sz val="16"/>
        <rFont val="Times New Roman"/>
        <family val="1"/>
      </rPr>
      <t>26%</t>
    </r>
    <r>
      <rPr>
        <sz val="16"/>
        <rFont val="標楷體"/>
        <family val="4"/>
      </rPr>
      <t>，其中資本利得</t>
    </r>
    <r>
      <rPr>
        <sz val="16"/>
        <rFont val="Times New Roman"/>
        <family val="1"/>
      </rPr>
      <t>18%</t>
    </r>
    <r>
      <rPr>
        <sz val="16"/>
        <rFont val="標楷體"/>
        <family val="4"/>
      </rPr>
      <t>、固定收益</t>
    </r>
    <r>
      <rPr>
        <sz val="16"/>
        <rFont val="Times New Roman"/>
        <family val="1"/>
      </rPr>
      <t>8%)</t>
    </r>
    <r>
      <rPr>
        <sz val="16"/>
        <rFont val="標楷體"/>
        <family val="4"/>
      </rPr>
      <t>之預定收益率，以國外股票預定收益率</t>
    </r>
    <r>
      <rPr>
        <sz val="16"/>
        <rFont val="Times New Roman"/>
        <family val="1"/>
      </rPr>
      <t>5.33%</t>
    </r>
    <r>
      <rPr>
        <sz val="16"/>
        <rFont val="標楷體"/>
        <family val="4"/>
      </rPr>
      <t>及國外債券</t>
    </r>
    <r>
      <rPr>
        <sz val="16"/>
        <rFont val="標楷體"/>
        <family val="4"/>
      </rPr>
      <t>預定收益率</t>
    </r>
    <r>
      <rPr>
        <sz val="16"/>
        <rFont val="Times New Roman"/>
        <family val="1"/>
      </rPr>
      <t>2.209%</t>
    </r>
    <r>
      <rPr>
        <sz val="16"/>
        <rFont val="標楷體"/>
        <family val="4"/>
      </rPr>
      <t>按</t>
    </r>
    <r>
      <rPr>
        <sz val="16"/>
        <rFont val="Times New Roman"/>
        <family val="1"/>
      </rPr>
      <t>(18%:8%)</t>
    </r>
    <r>
      <rPr>
        <sz val="16"/>
        <rFont val="標楷體"/>
        <family val="4"/>
      </rPr>
      <t>權重加權而得之</t>
    </r>
    <r>
      <rPr>
        <sz val="16"/>
        <rFont val="Times New Roman"/>
        <family val="1"/>
      </rPr>
      <t>4.37%</t>
    </r>
    <r>
      <rPr>
        <sz val="16"/>
        <rFont val="標楷體"/>
        <family val="4"/>
      </rPr>
      <t>估算。</t>
    </r>
  </si>
  <si>
    <t xml:space="preserve">      許變動區間30%~52%)。</t>
  </si>
  <si>
    <t>註七：「資產證券化商品」之投資視個別商品性質分別納入短期票券、債券或受益憑證之配置中。</t>
  </si>
  <si>
    <t>註八：「有價證券出借業務」因係屬相關投資標的之附屬運用價值，故不另行配置比例。</t>
  </si>
  <si>
    <t>85至92年</t>
  </si>
  <si>
    <t>92年</t>
  </si>
  <si>
    <t>102年</t>
  </si>
  <si>
    <t xml:space="preserve">附註：1.財務收入包括銀行存款、票券、公司債等利息收入及股票投資利益、評價利益等。           </t>
  </si>
  <si>
    <t xml:space="preserve">      2.賸餘(短絀)係含基金本金結餘。</t>
  </si>
  <si>
    <t>表56  最近10年退撫</t>
  </si>
  <si>
    <t>基金預決算</t>
  </si>
  <si>
    <t>基金收繳數</t>
  </si>
  <si>
    <t>基金給付數</t>
  </si>
  <si>
    <t>基金本金餘額</t>
  </si>
  <si>
    <t>作業</t>
  </si>
  <si>
    <t>外收入</t>
  </si>
  <si>
    <t>作業外支出</t>
  </si>
  <si>
    <t>作業外賸餘</t>
  </si>
  <si>
    <t>本年度賸餘</t>
  </si>
  <si>
    <t>行政補助款</t>
  </si>
  <si>
    <r>
      <t>附註：</t>
    </r>
    <r>
      <rPr>
        <sz val="10"/>
        <rFont val="Times New Roman"/>
        <family val="1"/>
      </rPr>
      <t>1.</t>
    </r>
    <r>
      <rPr>
        <sz val="10"/>
        <rFont val="標楷體"/>
        <family val="4"/>
      </rPr>
      <t>自</t>
    </r>
    <r>
      <rPr>
        <sz val="10"/>
        <rFont val="Times New Roman"/>
        <family val="1"/>
      </rPr>
      <t>92</t>
    </r>
    <r>
      <rPr>
        <sz val="10"/>
        <rFont val="標楷體"/>
        <family val="4"/>
      </rPr>
      <t>年度起，依據退撫基金會計制度，將作業收入改為基金收繳數，作業支出改為基金給付數，作業賸餘</t>
    </r>
  </si>
  <si>
    <t>改為基金本金餘額。</t>
  </si>
  <si>
    <t>表57 最近10年退撫</t>
  </si>
  <si>
    <t>基金委託人權益明細表</t>
  </si>
  <si>
    <t>基金委託人權益明細表(續)</t>
  </si>
  <si>
    <t>單位：新臺幣千元</t>
  </si>
  <si>
    <t>項目別</t>
  </si>
  <si>
    <t>政務人員</t>
  </si>
  <si>
    <t>公務人員</t>
  </si>
  <si>
    <t>教育人員</t>
  </si>
  <si>
    <t>軍職人員</t>
  </si>
  <si>
    <t>本金賸餘</t>
  </si>
  <si>
    <t>運用賸餘</t>
  </si>
  <si>
    <t>未達法定收益
待撥補數</t>
  </si>
  <si>
    <t>權益調整</t>
  </si>
  <si>
    <t>中華民國93年</t>
  </si>
  <si>
    <t>底至102年底</t>
  </si>
  <si>
    <r>
      <t xml:space="preserve">                </t>
    </r>
    <r>
      <rPr>
        <sz val="12"/>
        <rFont val="標楷體"/>
        <family val="4"/>
      </rPr>
      <t>中華民國</t>
    </r>
    <r>
      <rPr>
        <sz val="12"/>
        <rFont val="Times New Roman"/>
        <family val="1"/>
      </rPr>
      <t>93</t>
    </r>
  </si>
  <si>
    <t>年至102年</t>
  </si>
  <si>
    <t>94年</t>
  </si>
  <si>
    <t>95年</t>
  </si>
  <si>
    <t>96年</t>
  </si>
  <si>
    <t>97年</t>
  </si>
  <si>
    <t>98年</t>
  </si>
  <si>
    <t>99年</t>
  </si>
  <si>
    <t>100年</t>
  </si>
  <si>
    <t>101年</t>
  </si>
  <si>
    <t>102年</t>
  </si>
  <si>
    <t>表1  最近10年參加退撫基金機關(構)及學校數</t>
  </si>
  <si>
    <t>單位：個</t>
  </si>
  <si>
    <t>項目別</t>
  </si>
  <si>
    <t>總計</t>
  </si>
  <si>
    <t>中央政府</t>
  </si>
  <si>
    <t>直轄市政府</t>
  </si>
  <si>
    <t>縣市政府</t>
  </si>
  <si>
    <t>鄉鎮市
公所</t>
  </si>
  <si>
    <t>公營事業
機構</t>
  </si>
  <si>
    <t>92年</t>
  </si>
  <si>
    <t>93年</t>
  </si>
  <si>
    <t>附註：配合臺灣省、福建省改屬中央政府派出機關，原「省市政府」僅包括5個直轄市政府資料，爰自</t>
  </si>
  <si>
    <t xml:space="preserve">      101年7月份起更改項目名稱為「直轄市政府」。</t>
  </si>
  <si>
    <t>93年</t>
  </si>
  <si>
    <t>表2  最近10年參加</t>
  </si>
  <si>
    <t>退撫基金人數</t>
  </si>
  <si>
    <t>單位：人</t>
  </si>
  <si>
    <t>項目別</t>
  </si>
  <si>
    <t>總計</t>
  </si>
  <si>
    <t>中央政府</t>
  </si>
  <si>
    <t>直轄市政府</t>
  </si>
  <si>
    <t>縣市政府</t>
  </si>
  <si>
    <t>鄉鎮市公所</t>
  </si>
  <si>
    <t>公營事業機構</t>
  </si>
  <si>
    <t>小計</t>
  </si>
  <si>
    <t>政務
人員</t>
  </si>
  <si>
    <t>公務
人員</t>
  </si>
  <si>
    <t>教育
人員</t>
  </si>
  <si>
    <t>軍職
人員</t>
  </si>
  <si>
    <t>92年</t>
  </si>
  <si>
    <t>　　　</t>
  </si>
  <si>
    <t>表3  最近10年參加退撫基金人員退休(職、伍)、資遣人數</t>
  </si>
  <si>
    <t xml:space="preserve">                               中華民國93年至102年</t>
  </si>
  <si>
    <t>單位：人</t>
  </si>
  <si>
    <t>項目別</t>
  </si>
  <si>
    <t>總計</t>
  </si>
  <si>
    <t>退休(職、伍)</t>
  </si>
  <si>
    <t>資遣</t>
  </si>
  <si>
    <t>小計</t>
  </si>
  <si>
    <t>一次退休(職)金(退伍金)</t>
  </si>
  <si>
    <t>月退休(職)金(退休俸)</t>
  </si>
  <si>
    <t>兼領一次退休(職)金與月退休(職)金</t>
  </si>
  <si>
    <t>合計</t>
  </si>
  <si>
    <t>附註：本表以參加公務人員退休撫卹基金之政務人員、公務人員、教育人員及軍職人員為統計對象。</t>
  </si>
  <si>
    <t>表4  最近10年參加退撫基金人員撫卹人數</t>
  </si>
  <si>
    <t xml:space="preserve">                                   中華民國93年至102年                  單位：人</t>
  </si>
  <si>
    <t>病故或意外死亡</t>
  </si>
  <si>
    <t>因公死亡</t>
  </si>
  <si>
    <t>小計</t>
  </si>
  <si>
    <t>一次撫卹金</t>
  </si>
  <si>
    <r>
      <t>一次撫卹金及</t>
    </r>
    <r>
      <rPr>
        <sz val="10"/>
        <rFont val="Times New Roman"/>
        <family val="1"/>
      </rPr>
      <t xml:space="preserve">       </t>
    </r>
    <r>
      <rPr>
        <sz val="10"/>
        <rFont val="標楷體"/>
        <family val="4"/>
      </rPr>
      <t>年撫卹金(一次     卹金及年撫金)</t>
    </r>
  </si>
  <si>
    <r>
      <t>一次撫卹金及</t>
    </r>
    <r>
      <rPr>
        <sz val="10"/>
        <rFont val="Times New Roman"/>
        <family val="1"/>
      </rPr>
      <t xml:space="preserve">        </t>
    </r>
    <r>
      <rPr>
        <sz val="10"/>
        <rFont val="標楷體"/>
        <family val="4"/>
      </rPr>
      <t>年撫卹金(一次    卹金及年撫金)</t>
    </r>
  </si>
  <si>
    <t>合計</t>
  </si>
  <si>
    <r>
      <t>附註：本表以參加公務人員退休撫卹基金之政務人員、公務人員、教育人員及軍職人員為統計對象。</t>
    </r>
    <r>
      <rPr>
        <sz val="10"/>
        <rFont val="Times New Roman"/>
        <family val="1"/>
      </rPr>
      <t xml:space="preserve"> </t>
    </r>
  </si>
  <si>
    <t>表5  最近10年參加退撫基金人員發還原繳付基金費用人數</t>
  </si>
  <si>
    <r>
      <t xml:space="preserve">                            中華民國93年至102年                      </t>
    </r>
    <r>
      <rPr>
        <sz val="10"/>
        <rFont val="標楷體"/>
        <family val="4"/>
      </rPr>
      <t>單位：人</t>
    </r>
    <r>
      <rPr>
        <sz val="12"/>
        <rFont val="標楷體"/>
        <family val="4"/>
      </rPr>
      <t xml:space="preserve">                                                 </t>
    </r>
  </si>
  <si>
    <t>發還原繳付基金費用</t>
  </si>
  <si>
    <r>
      <t>僅發還當事人繳付</t>
    </r>
    <r>
      <rPr>
        <sz val="12"/>
        <rFont val="Times New Roman"/>
        <family val="1"/>
      </rPr>
      <t xml:space="preserve">                    </t>
    </r>
    <r>
      <rPr>
        <sz val="12"/>
        <rFont val="標楷體"/>
        <family val="4"/>
      </rPr>
      <t>之基金費用</t>
    </r>
  </si>
  <si>
    <r>
      <t>發還當事人及政府</t>
    </r>
    <r>
      <rPr>
        <sz val="12"/>
        <rFont val="Times New Roman"/>
        <family val="1"/>
      </rPr>
      <t xml:space="preserve">            </t>
    </r>
    <r>
      <rPr>
        <sz val="12"/>
        <rFont val="標楷體"/>
        <family val="4"/>
      </rPr>
      <t>繳付之基金費用</t>
    </r>
  </si>
  <si>
    <t>附註：本表以參加公務人員退休撫卹基金之政務人員、公務人員、教育人員及軍職人員為統計對象。</t>
  </si>
  <si>
    <t>單位：人</t>
  </si>
  <si>
    <t>一次撫卹金</t>
  </si>
  <si>
    <t>表6  最近10年政務</t>
  </si>
  <si>
    <t>人員離退人數</t>
  </si>
  <si>
    <r>
      <t>中華民國</t>
    </r>
    <r>
      <rPr>
        <sz val="12"/>
        <rFont val="Times New Roman"/>
        <family val="1"/>
      </rPr>
      <t>93</t>
    </r>
  </si>
  <si>
    <t>年至102年</t>
  </si>
  <si>
    <t>項目別</t>
  </si>
  <si>
    <t>總計</t>
  </si>
  <si>
    <t>退職</t>
  </si>
  <si>
    <t>撫卹</t>
  </si>
  <si>
    <r>
      <t>發還原繳付</t>
    </r>
    <r>
      <rPr>
        <sz val="12"/>
        <rFont val="Times New Roman"/>
        <family val="1"/>
      </rPr>
      <t xml:space="preserve">      </t>
    </r>
    <r>
      <rPr>
        <sz val="12"/>
        <rFont val="標楷體"/>
        <family val="4"/>
      </rPr>
      <t>基金費用</t>
    </r>
  </si>
  <si>
    <t>小計</t>
  </si>
  <si>
    <t>一次退職金</t>
  </si>
  <si>
    <t>月退職金</t>
  </si>
  <si>
    <t>兼領一次退職金與月退職金</t>
  </si>
  <si>
    <t>病故或意外死亡</t>
  </si>
  <si>
    <t>因公死亡</t>
  </si>
  <si>
    <t>計</t>
  </si>
  <si>
    <t>一次撫卹金</t>
  </si>
  <si>
    <r>
      <t>一次撫卹金</t>
    </r>
    <r>
      <rPr>
        <sz val="12"/>
        <rFont val="Times New Roman"/>
        <family val="1"/>
      </rPr>
      <t xml:space="preserve">       </t>
    </r>
    <r>
      <rPr>
        <sz val="12"/>
        <rFont val="標楷體"/>
        <family val="4"/>
      </rPr>
      <t>及年撫卹金</t>
    </r>
  </si>
  <si>
    <t>合計</t>
  </si>
  <si>
    <t>附註：本表以參加公務人員退休撫卹基金之政務人員為統計對象。</t>
  </si>
  <si>
    <t>表7  最近10年公務</t>
  </si>
  <si>
    <t>人員離退人數</t>
  </si>
  <si>
    <r>
      <t>中華民國</t>
    </r>
    <r>
      <rPr>
        <sz val="12"/>
        <rFont val="Times New Roman"/>
        <family val="1"/>
      </rPr>
      <t>93</t>
    </r>
  </si>
  <si>
    <t>年至102年</t>
  </si>
  <si>
    <t>退休</t>
  </si>
  <si>
    <t>資遣</t>
  </si>
  <si>
    <t>撫卹</t>
  </si>
  <si>
    <r>
      <t>發還原繳付</t>
    </r>
    <r>
      <rPr>
        <sz val="12"/>
        <rFont val="Times New Roman"/>
        <family val="1"/>
      </rPr>
      <t xml:space="preserve">       </t>
    </r>
    <r>
      <rPr>
        <sz val="12"/>
        <rFont val="標楷體"/>
        <family val="4"/>
      </rPr>
      <t>基金費用</t>
    </r>
  </si>
  <si>
    <r>
      <t>一次</t>
    </r>
    <r>
      <rPr>
        <sz val="12"/>
        <rFont val="標楷體"/>
        <family val="4"/>
      </rPr>
      <t>退休金</t>
    </r>
  </si>
  <si>
    <t>月退休金</t>
  </si>
  <si>
    <t>兼領一次退休金與月退休金</t>
  </si>
  <si>
    <t>計</t>
  </si>
  <si>
    <r>
      <t>一次撫卹金</t>
    </r>
    <r>
      <rPr>
        <sz val="12"/>
        <rFont val="Times New Roman"/>
        <family val="1"/>
      </rPr>
      <t xml:space="preserve">       </t>
    </r>
    <r>
      <rPr>
        <sz val="12"/>
        <rFont val="標楷體"/>
        <family val="4"/>
      </rPr>
      <t>及年撫卹金</t>
    </r>
  </si>
  <si>
    <t>102年</t>
  </si>
  <si>
    <t>附註：本表以參加公務人員退休撫卹基金之公務人員為統計對象。</t>
  </si>
  <si>
    <t>表8  最近10年教育</t>
  </si>
  <si>
    <t>附註：本表以參加公務人員退休撫卹基金之教育人員為統計對象。</t>
  </si>
  <si>
    <t>退伍</t>
  </si>
  <si>
    <t>退伍金</t>
  </si>
  <si>
    <t>表10  政務人員離退</t>
  </si>
  <si>
    <t>人數(按政府別分)</t>
  </si>
  <si>
    <t>中華民</t>
  </si>
  <si>
    <t>國102年</t>
  </si>
  <si>
    <t>退職</t>
  </si>
  <si>
    <r>
      <t>發還原繳付</t>
    </r>
    <r>
      <rPr>
        <sz val="12"/>
        <rFont val="Times New Roman"/>
        <family val="1"/>
      </rPr>
      <t xml:space="preserve">      </t>
    </r>
    <r>
      <rPr>
        <sz val="12"/>
        <rFont val="標楷體"/>
        <family val="4"/>
      </rPr>
      <t>基金費用</t>
    </r>
  </si>
  <si>
    <t>一次退職金</t>
  </si>
  <si>
    <t>月退職金</t>
  </si>
  <si>
    <t>兼領一次退職金與月退職金</t>
  </si>
  <si>
    <t>省市政府</t>
  </si>
  <si>
    <t>公營事業機構</t>
  </si>
  <si>
    <t>附註：1.本表以參加公務人員退休撫卹基金之政務人員為統計對象。</t>
  </si>
  <si>
    <t xml:space="preserve">  23歲</t>
  </si>
  <si>
    <t xml:space="preserve">  24歲</t>
  </si>
  <si>
    <t xml:space="preserve">  25歲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</si>
  <si>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</si>
  <si>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</si>
  <si>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</si>
  <si>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</si>
  <si>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</si>
  <si>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</si>
  <si>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</si>
  <si>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</si>
  <si>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</si>
  <si>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</si>
  <si>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</si>
  <si>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</si>
  <si>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</si>
  <si>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表11  公務人員離退</t>
  </si>
  <si>
    <t>人數(按政府別分)</t>
  </si>
  <si>
    <t>中華民</t>
  </si>
  <si>
    <t>國102年</t>
  </si>
  <si>
    <t>項目別</t>
  </si>
  <si>
    <t>總計</t>
  </si>
  <si>
    <t>退休</t>
  </si>
  <si>
    <t>資遣</t>
  </si>
  <si>
    <t>撫卹</t>
  </si>
  <si>
    <r>
      <t>發還原繳付</t>
    </r>
    <r>
      <rPr>
        <sz val="12"/>
        <rFont val="Times New Roman"/>
        <family val="1"/>
      </rPr>
      <t xml:space="preserve">       </t>
    </r>
    <r>
      <rPr>
        <sz val="12"/>
        <rFont val="標楷體"/>
        <family val="4"/>
      </rPr>
      <t>基金費用</t>
    </r>
  </si>
  <si>
    <t>小計</t>
  </si>
  <si>
    <r>
      <t>一次</t>
    </r>
    <r>
      <rPr>
        <sz val="12"/>
        <rFont val="標楷體"/>
        <family val="4"/>
      </rPr>
      <t>退休金</t>
    </r>
  </si>
  <si>
    <t>月退休金</t>
  </si>
  <si>
    <t>兼領一次退休金與月退休金</t>
  </si>
  <si>
    <t>病故或意外死亡</t>
  </si>
  <si>
    <t>因公死亡</t>
  </si>
  <si>
    <t>計</t>
  </si>
  <si>
    <t>一次撫卹金</t>
  </si>
  <si>
    <r>
      <t>一次撫卹金</t>
    </r>
    <r>
      <rPr>
        <sz val="12"/>
        <rFont val="Times New Roman"/>
        <family val="1"/>
      </rPr>
      <t xml:space="preserve">       </t>
    </r>
    <r>
      <rPr>
        <sz val="12"/>
        <rFont val="標楷體"/>
        <family val="4"/>
      </rPr>
      <t>及年撫卹金</t>
    </r>
  </si>
  <si>
    <t>合計</t>
  </si>
  <si>
    <t>中央政府</t>
  </si>
  <si>
    <t>省市政府</t>
  </si>
  <si>
    <t>縣市政府</t>
  </si>
  <si>
    <r>
      <t>鄉鎮市</t>
    </r>
    <r>
      <rPr>
        <sz val="12"/>
        <rFont val="Times New Roman"/>
        <family val="1"/>
      </rPr>
      <t xml:space="preserve">           </t>
    </r>
    <r>
      <rPr>
        <sz val="12"/>
        <rFont val="標楷體"/>
        <family val="4"/>
      </rPr>
      <t>公所</t>
    </r>
  </si>
  <si>
    <t>公營事業機構</t>
  </si>
  <si>
    <t>說明：1.本表以參加公務人員退休撫卹基金之公務人員為統計對象。</t>
  </si>
  <si>
    <t>表12  教育人員離退</t>
  </si>
  <si>
    <t>表13  參加退撫基金人員退休(職、伍)、資遣人數(按年齡分)</t>
  </si>
  <si>
    <r>
      <t xml:space="preserve">                                    中華民國102年                        </t>
    </r>
    <r>
      <rPr>
        <sz val="10"/>
        <rFont val="標楷體"/>
        <family val="4"/>
      </rPr>
      <t>單位：人；歲</t>
    </r>
    <r>
      <rPr>
        <sz val="12"/>
        <rFont val="標楷體"/>
        <family val="4"/>
      </rPr>
      <t xml:space="preserve">                                                                                   </t>
    </r>
  </si>
  <si>
    <t>項目別</t>
  </si>
  <si>
    <t>總計</t>
  </si>
  <si>
    <t>退休(職、伍)</t>
  </si>
  <si>
    <t>資遣</t>
  </si>
  <si>
    <t>小計</t>
  </si>
  <si>
    <t>一次退休(職)金(退伍金)</t>
  </si>
  <si>
    <t>月退休(職)金(退休俸)</t>
  </si>
  <si>
    <t>兼領一次退休(職)金與月退休(職)金</t>
  </si>
  <si>
    <t xml:space="preserve">  總計</t>
  </si>
  <si>
    <t xml:space="preserve">  22歲以下</t>
  </si>
  <si>
    <t xml:space="preserve">  26歲</t>
  </si>
  <si>
    <t xml:space="preserve">  27歲</t>
  </si>
  <si>
    <t xml:space="preserve">  28歲</t>
  </si>
  <si>
    <t xml:space="preserve">  29歲</t>
  </si>
  <si>
    <t xml:space="preserve">  30歲</t>
  </si>
  <si>
    <t xml:space="preserve">  31歲</t>
  </si>
  <si>
    <t xml:space="preserve">  45歲</t>
  </si>
  <si>
    <t>表13  參加退撫基金人員退休(職、伍)、資遣人數(按年齡分)(續)</t>
  </si>
  <si>
    <t>兼領一次退休(職)               金與月退休(職)金</t>
  </si>
  <si>
    <t xml:space="preserve">  46歲</t>
  </si>
  <si>
    <t xml:space="preserve">  47歲</t>
  </si>
  <si>
    <t xml:space="preserve">  48歲</t>
  </si>
  <si>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</si>
  <si>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</si>
  <si>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</si>
  <si>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</si>
  <si>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</si>
  <si>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</si>
  <si>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</si>
  <si>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</si>
  <si>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</si>
  <si>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</si>
  <si>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</si>
  <si>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</si>
  <si>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</si>
  <si>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</si>
  <si>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</si>
  <si>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</si>
  <si>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</si>
  <si>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</si>
  <si>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r>
      <t>平均年齡</t>
    </r>
  </si>
  <si>
    <r>
      <t>附註：1.本表以參加公務人員退休撫卹基金之政務人員、公務人員、教育人員及軍職人員為統計對象。</t>
    </r>
    <r>
      <rPr>
        <sz val="10"/>
        <rFont val="Times New Roman"/>
        <family val="1"/>
      </rPr>
      <t xml:space="preserve"> </t>
    </r>
  </si>
  <si>
    <t>單位：人；歲</t>
  </si>
  <si>
    <t xml:space="preserve">  27歲</t>
  </si>
  <si>
    <t xml:space="preserve">  28歲</t>
  </si>
  <si>
    <t xml:space="preserve">  29歲</t>
  </si>
  <si>
    <t xml:space="preserve">  30歲</t>
  </si>
  <si>
    <t xml:space="preserve">  31歲</t>
  </si>
  <si>
    <t xml:space="preserve">  45歲</t>
  </si>
  <si>
    <t>表14  政務人員退職人數(按年齡分)</t>
  </si>
  <si>
    <t xml:space="preserve">                              中華民國102年                                                                                                            </t>
  </si>
  <si>
    <r>
      <t>兼領一次退職</t>
    </r>
    <r>
      <rPr>
        <sz val="12"/>
        <rFont val="Times New Roman"/>
        <family val="1"/>
      </rPr>
      <t xml:space="preserve">        </t>
    </r>
    <r>
      <rPr>
        <sz val="12"/>
        <rFont val="標楷體"/>
        <family val="4"/>
      </rPr>
      <t>金與月退職金</t>
    </r>
  </si>
  <si>
    <t xml:space="preserve">  總計</t>
  </si>
  <si>
    <t xml:space="preserve">  45歲以下</t>
  </si>
  <si>
    <t xml:space="preserve">  46歲</t>
  </si>
  <si>
    <t xml:space="preserve">  47歲</t>
  </si>
  <si>
    <t xml:space="preserve">  48歲</t>
  </si>
  <si>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</si>
  <si>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</si>
  <si>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</si>
  <si>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</si>
  <si>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</si>
  <si>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</si>
  <si>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</si>
  <si>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</si>
  <si>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</si>
  <si>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</si>
  <si>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</si>
  <si>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</si>
  <si>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</si>
  <si>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</si>
  <si>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</si>
  <si>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</si>
  <si>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</si>
  <si>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</si>
  <si>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r>
      <t>平均年齡</t>
    </r>
  </si>
  <si>
    <t xml:space="preserve">附註：本表以參加公務人員退休撫卹基金之政務人員為統計對象。           </t>
  </si>
  <si>
    <t>表15  公務人員退休、資遣人數(按年齡分)</t>
  </si>
  <si>
    <t xml:space="preserve">                                    中華民國102年                                                                                                          </t>
  </si>
  <si>
    <t>單位：人；歲</t>
  </si>
  <si>
    <t>一次退休金</t>
  </si>
  <si>
    <r>
      <t>兼領一次退休</t>
    </r>
    <r>
      <rPr>
        <sz val="12"/>
        <rFont val="Times New Roman"/>
        <family val="1"/>
      </rPr>
      <t xml:space="preserve">             </t>
    </r>
    <r>
      <rPr>
        <sz val="12"/>
        <rFont val="標楷體"/>
        <family val="4"/>
      </rPr>
      <t>金與月退休金</t>
    </r>
  </si>
  <si>
    <t xml:space="preserve">  24歲以下</t>
  </si>
  <si>
    <t xml:space="preserve">  25歲</t>
  </si>
  <si>
    <t xml:space="preserve">  26歲</t>
  </si>
  <si>
    <t xml:space="preserve">  27歲</t>
  </si>
  <si>
    <t xml:space="preserve">  28歲</t>
  </si>
  <si>
    <t xml:space="preserve">  29歲</t>
  </si>
  <si>
    <t xml:space="preserve">  30歲</t>
  </si>
  <si>
    <t xml:space="preserve">  31歲</t>
  </si>
  <si>
    <t xml:space="preserve">  45歲</t>
  </si>
  <si>
    <t>表15  公務人員退休、資遣人數(按年齡分)(續)</t>
  </si>
  <si>
    <r>
      <t>兼領一次退休</t>
    </r>
    <r>
      <rPr>
        <sz val="12"/>
        <rFont val="Times New Roman"/>
        <family val="1"/>
      </rPr>
      <t xml:space="preserve">      </t>
    </r>
    <r>
      <rPr>
        <sz val="12"/>
        <rFont val="標楷體"/>
        <family val="4"/>
      </rPr>
      <t>金與月退休金</t>
    </r>
  </si>
  <si>
    <r>
      <t>附註：本表以參加公務人員退休撫卹基金之公務人員為統計對象。</t>
    </r>
    <r>
      <rPr>
        <sz val="10"/>
        <rFont val="Times New Roman"/>
        <family val="1"/>
      </rPr>
      <t xml:space="preserve">           </t>
    </r>
  </si>
  <si>
    <t>表16  教育人員退休、資遣人數(按年齡分)</t>
  </si>
  <si>
    <r>
      <t xml:space="preserve">                                     中華民國102年     </t>
    </r>
    <r>
      <rPr>
        <sz val="10"/>
        <rFont val="標楷體"/>
        <family val="4"/>
      </rPr>
      <t xml:space="preserve">       </t>
    </r>
    <r>
      <rPr>
        <sz val="12"/>
        <rFont val="標楷體"/>
        <family val="4"/>
      </rPr>
      <t xml:space="preserve">                                                                            </t>
    </r>
  </si>
  <si>
    <t>表16  教育人員退休、資遣人數(按年齡分)(續)</t>
  </si>
  <si>
    <t xml:space="preserve">附註：本表以參加公務人員退休撫卹基金之教育人員為統計對象。        </t>
  </si>
  <si>
    <t>表17  軍職人員退伍人數(按年齡分)</t>
  </si>
  <si>
    <r>
      <t xml:space="preserve">                                 中華民國102年                   </t>
    </r>
    <r>
      <rPr>
        <sz val="10"/>
        <rFont val="標楷體"/>
        <family val="4"/>
      </rPr>
      <t xml:space="preserve">單位：人；歲    </t>
    </r>
    <r>
      <rPr>
        <sz val="12"/>
        <rFont val="標楷體"/>
        <family val="4"/>
      </rPr>
      <t xml:space="preserve">                                                                 </t>
    </r>
  </si>
  <si>
    <t xml:space="preserve">退休俸 </t>
  </si>
  <si>
    <t xml:space="preserve">  22歲以下</t>
  </si>
  <si>
    <t xml:space="preserve">  42歲</t>
  </si>
  <si>
    <r>
      <t xml:space="preserve">  43歲</t>
    </r>
  </si>
  <si>
    <r>
      <t xml:space="preserve">  44歲</t>
    </r>
  </si>
  <si>
    <t>表17  軍職人員退伍人數(按年齡分)(續)</t>
  </si>
  <si>
    <t xml:space="preserve">附註：1.本表以參加公務人員退休撫卹基金之軍職人員為統計對象。       </t>
  </si>
  <si>
    <t xml:space="preserve">      2.依陸海空軍軍官士官服役條例第23條第2項規定，服現役20年以上，或服現役15年以上年滿60</t>
  </si>
  <si>
    <t xml:space="preserve">        歲者，依服現役年資，按月給與退休俸終身。是以，軍職人員如服現役20年以上退役並擇領退</t>
  </si>
  <si>
    <t xml:space="preserve">        休俸者，並無年齡限制，故依基金管理會建檔資料統計結果，自35歲起即有支領退休俸人員之</t>
  </si>
  <si>
    <t xml:space="preserve">        統計數據。</t>
  </si>
  <si>
    <t>表18  參加退撫基金人員撫卹人數(按年齡分)</t>
  </si>
  <si>
    <t xml:space="preserve">                                      中華民國102年                                                                                                       </t>
  </si>
  <si>
    <t>病故或意外死亡</t>
  </si>
  <si>
    <t>因公死亡</t>
  </si>
  <si>
    <t>一次撫卹金</t>
  </si>
  <si>
    <r>
      <t>一次撫卹金及</t>
    </r>
    <r>
      <rPr>
        <sz val="10"/>
        <rFont val="標楷體"/>
        <family val="4"/>
      </rPr>
      <t>年撫卹金(一次卹金及年撫金)</t>
    </r>
  </si>
  <si>
    <t>24歲以下</t>
  </si>
  <si>
    <t>25–29歲</t>
  </si>
  <si>
    <t>30–34歲</t>
  </si>
  <si>
    <t>35–39歲</t>
  </si>
  <si>
    <t>40–44歲</t>
  </si>
  <si>
    <t>45–49歲</t>
  </si>
  <si>
    <t>50–54歲</t>
  </si>
  <si>
    <t>55–59歲</t>
  </si>
  <si>
    <t>60–64歲</t>
  </si>
  <si>
    <t>65歲以上</t>
  </si>
  <si>
    <t>附註：本表以參加公務人員退休撫卹基金之政務人員、公務人員、教育人員及軍職人員為統計對象。</t>
  </si>
  <si>
    <t>公務人員</t>
  </si>
  <si>
    <t>教育人員</t>
  </si>
  <si>
    <t>單位：新台幣元；歲</t>
  </si>
  <si>
    <t>表19  政務人員撫卹人數(按年齡分)</t>
  </si>
  <si>
    <t xml:space="preserve">                                       中華民國102年                                 </t>
  </si>
  <si>
    <r>
      <t>一次撫卹金</t>
    </r>
    <r>
      <rPr>
        <sz val="12"/>
        <rFont val="標楷體"/>
        <family val="4"/>
      </rPr>
      <t>及年撫卹金</t>
    </r>
  </si>
  <si>
    <t xml:space="preserve">附註：本表以參加公務人員退休撫卹基金之政務人員為統計對象。                </t>
  </si>
  <si>
    <t>表20  公務人員撫卹人數(按年齡分)</t>
  </si>
  <si>
    <r>
      <t>一次撫卹金</t>
    </r>
    <r>
      <rPr>
        <sz val="12"/>
        <rFont val="Times New Roman"/>
        <family val="1"/>
      </rPr>
      <t xml:space="preserve"> </t>
    </r>
    <r>
      <rPr>
        <sz val="12"/>
        <rFont val="標楷體"/>
        <family val="4"/>
      </rPr>
      <t>及年撫卹金</t>
    </r>
  </si>
  <si>
    <t xml:space="preserve">附註：本表以參加公務人員退休撫卹基金之公務人員為統計對象。                </t>
  </si>
  <si>
    <t>表21  教育人員撫卹人數(按年齡分)</t>
  </si>
  <si>
    <t xml:space="preserve">                                      中華民國102年                         </t>
  </si>
  <si>
    <t xml:space="preserve">附註：本表以參加公務人員退休撫卹基金之教育人員為統計對象。                    </t>
  </si>
  <si>
    <t>表22    軍職人員撫卹人數(按年齡分)</t>
  </si>
  <si>
    <t xml:space="preserve">                                     中華民國102年                     單位：人                  </t>
  </si>
  <si>
    <r>
      <t>一次卹金</t>
    </r>
    <r>
      <rPr>
        <sz val="12"/>
        <rFont val="標楷體"/>
        <family val="4"/>
      </rPr>
      <t>及年撫金</t>
    </r>
  </si>
  <si>
    <t xml:space="preserve">附註：本表以參加公務人員退休撫卹基金之軍職人員為統計對象。                    </t>
  </si>
  <si>
    <t xml:space="preserve">           表23  參加退撫基金人員發還原繳付</t>
  </si>
  <si>
    <t xml:space="preserve">  基金費用人數(按年齡、身分別分)</t>
  </si>
  <si>
    <t>中華民</t>
  </si>
  <si>
    <r>
      <t xml:space="preserve">國102年 </t>
    </r>
    <r>
      <rPr>
        <sz val="12"/>
        <rFont val="Times New Roman"/>
        <family val="1"/>
      </rPr>
      <t xml:space="preserve">  </t>
    </r>
  </si>
  <si>
    <t>僅發還當事人</t>
  </si>
  <si>
    <t>繳付之基金費用</t>
  </si>
  <si>
    <r>
      <t>發還當事人及政府</t>
    </r>
    <r>
      <rPr>
        <sz val="12"/>
        <rFont val="標楷體"/>
        <family val="4"/>
      </rPr>
      <t>繳付之基金費用</t>
    </r>
  </si>
  <si>
    <t>政務人員</t>
  </si>
  <si>
    <t>軍職人員</t>
  </si>
  <si>
    <r>
      <t xml:space="preserve">     </t>
    </r>
    <r>
      <rPr>
        <sz val="11"/>
        <rFont val="標楷體"/>
        <family val="4"/>
      </rPr>
      <t>25歲</t>
    </r>
  </si>
  <si>
    <r>
      <t xml:space="preserve">     </t>
    </r>
    <r>
      <rPr>
        <sz val="11"/>
        <rFont val="標楷體"/>
        <family val="4"/>
      </rPr>
      <t>26歲</t>
    </r>
  </si>
  <si>
    <r>
      <t xml:space="preserve">     </t>
    </r>
    <r>
      <rPr>
        <sz val="11"/>
        <rFont val="標楷體"/>
        <family val="4"/>
      </rPr>
      <t>27</t>
    </r>
    <r>
      <rPr>
        <sz val="11"/>
        <rFont val="細明體"/>
        <family val="3"/>
      </rPr>
      <t>歲</t>
    </r>
  </si>
  <si>
    <r>
      <t xml:space="preserve">     </t>
    </r>
    <r>
      <rPr>
        <sz val="11"/>
        <rFont val="標楷體"/>
        <family val="4"/>
      </rPr>
      <t>28歲</t>
    </r>
  </si>
  <si>
    <r>
      <t xml:space="preserve">     </t>
    </r>
    <r>
      <rPr>
        <sz val="11"/>
        <rFont val="標楷體"/>
        <family val="4"/>
      </rPr>
      <t>29歲</t>
    </r>
  </si>
  <si>
    <r>
      <t xml:space="preserve">     </t>
    </r>
    <r>
      <rPr>
        <sz val="11"/>
        <rFont val="標楷體"/>
        <family val="4"/>
      </rPr>
      <t>30歲</t>
    </r>
  </si>
  <si>
    <r>
      <t xml:space="preserve">     </t>
    </r>
    <r>
      <rPr>
        <sz val="11"/>
        <rFont val="標楷體"/>
        <family val="4"/>
      </rPr>
      <t>31歲</t>
    </r>
  </si>
  <si>
    <r>
      <t xml:space="preserve">     </t>
    </r>
    <r>
      <rPr>
        <sz val="11"/>
        <rFont val="標楷體"/>
        <family val="4"/>
      </rPr>
      <t>32歲</t>
    </r>
  </si>
  <si>
    <r>
      <t xml:space="preserve">     </t>
    </r>
    <r>
      <rPr>
        <sz val="11"/>
        <rFont val="標楷體"/>
        <family val="4"/>
      </rPr>
      <t>33歲</t>
    </r>
  </si>
  <si>
    <r>
      <t xml:space="preserve">     </t>
    </r>
    <r>
      <rPr>
        <sz val="11"/>
        <rFont val="標楷體"/>
        <family val="4"/>
      </rPr>
      <t>34歲</t>
    </r>
  </si>
  <si>
    <r>
      <t xml:space="preserve">     </t>
    </r>
    <r>
      <rPr>
        <sz val="11"/>
        <rFont val="標楷體"/>
        <family val="4"/>
      </rPr>
      <t>35歲</t>
    </r>
  </si>
  <si>
    <r>
      <t xml:space="preserve">     </t>
    </r>
    <r>
      <rPr>
        <sz val="11"/>
        <rFont val="標楷體"/>
        <family val="4"/>
      </rPr>
      <t>36歲</t>
    </r>
  </si>
  <si>
    <r>
      <t xml:space="preserve">     </t>
    </r>
    <r>
      <rPr>
        <sz val="11"/>
        <rFont val="標楷體"/>
        <family val="4"/>
      </rPr>
      <t>37歲</t>
    </r>
  </si>
  <si>
    <r>
      <t xml:space="preserve">     </t>
    </r>
    <r>
      <rPr>
        <sz val="11"/>
        <rFont val="標楷體"/>
        <family val="4"/>
      </rPr>
      <t>38歲</t>
    </r>
  </si>
  <si>
    <r>
      <t xml:space="preserve">     </t>
    </r>
    <r>
      <rPr>
        <sz val="11"/>
        <rFont val="標楷體"/>
        <family val="4"/>
      </rPr>
      <t>39歲</t>
    </r>
  </si>
  <si>
    <r>
      <t xml:space="preserve">     </t>
    </r>
    <r>
      <rPr>
        <sz val="11"/>
        <rFont val="標楷體"/>
        <family val="4"/>
      </rPr>
      <t>40歲</t>
    </r>
  </si>
  <si>
    <r>
      <t xml:space="preserve">     </t>
    </r>
    <r>
      <rPr>
        <sz val="11"/>
        <rFont val="標楷體"/>
        <family val="4"/>
      </rPr>
      <t>41歲</t>
    </r>
  </si>
  <si>
    <r>
      <t xml:space="preserve">     </t>
    </r>
    <r>
      <rPr>
        <sz val="11"/>
        <rFont val="標楷體"/>
        <family val="4"/>
      </rPr>
      <t>42歲</t>
    </r>
  </si>
  <si>
    <r>
      <t xml:space="preserve">     </t>
    </r>
    <r>
      <rPr>
        <sz val="11"/>
        <rFont val="標楷體"/>
        <family val="4"/>
      </rPr>
      <t>43歲</t>
    </r>
  </si>
  <si>
    <r>
      <t xml:space="preserve">     </t>
    </r>
    <r>
      <rPr>
        <sz val="11"/>
        <rFont val="標楷體"/>
        <family val="4"/>
      </rPr>
      <t>44歲</t>
    </r>
  </si>
  <si>
    <r>
      <t xml:space="preserve">     </t>
    </r>
    <r>
      <rPr>
        <sz val="11"/>
        <rFont val="標楷體"/>
        <family val="4"/>
      </rPr>
      <t>45歲</t>
    </r>
  </si>
  <si>
    <r>
      <t xml:space="preserve">     </t>
    </r>
    <r>
      <rPr>
        <sz val="11"/>
        <rFont val="標楷體"/>
        <family val="4"/>
      </rPr>
      <t>46歲</t>
    </r>
  </si>
  <si>
    <r>
      <t xml:space="preserve">     </t>
    </r>
    <r>
      <rPr>
        <sz val="11"/>
        <rFont val="標楷體"/>
        <family val="4"/>
      </rPr>
      <t>47歲</t>
    </r>
  </si>
  <si>
    <r>
      <t xml:space="preserve">     </t>
    </r>
    <r>
      <rPr>
        <sz val="11"/>
        <rFont val="標楷體"/>
        <family val="4"/>
      </rPr>
      <t>48歲</t>
    </r>
  </si>
  <si>
    <t>49歲以上</t>
  </si>
  <si>
    <r>
      <t>附註：1.本表以參加公務人員退休撫卹基金之政務人員、公務人員、教育人員及軍職人員為統計對象。</t>
    </r>
  </si>
  <si>
    <t xml:space="preserve">      2.依規定退休人員年齡未滿50歲具有工作能力而自願退休者，不得擇領月退休金或兼領月退休金。準   此，年齡滿50歲以上者，如符退休條件，均以辦理退休擇領月退休金者居多，故是類人員申請發還原繳    </t>
  </si>
  <si>
    <t xml:space="preserve">        付基金費用者較少，是以本表係以49歲作為統計人數之上限級距。</t>
  </si>
  <si>
    <t xml:space="preserve">         表24 參加退撫基金人員退休(職、伍)平均俸額及平均</t>
  </si>
  <si>
    <t xml:space="preserve">              年齡(按政府別分)</t>
  </si>
  <si>
    <t xml:space="preserve">                                  中華民國102年      </t>
  </si>
  <si>
    <t>政務人員</t>
  </si>
  <si>
    <t>公務人員</t>
  </si>
  <si>
    <t>教育人員</t>
  </si>
  <si>
    <t>軍職人員</t>
  </si>
  <si>
    <t>平均俸額</t>
  </si>
  <si>
    <t>平均年齡</t>
  </si>
  <si>
    <t>省市政府</t>
  </si>
  <si>
    <r>
      <t>公營事業</t>
    </r>
    <r>
      <rPr>
        <sz val="11"/>
        <rFont val="Times New Roman"/>
        <family val="1"/>
      </rPr>
      <t xml:space="preserve">             </t>
    </r>
    <r>
      <rPr>
        <sz val="11"/>
        <rFont val="標楷體"/>
        <family val="4"/>
      </rPr>
      <t>機構</t>
    </r>
  </si>
  <si>
    <t xml:space="preserve">         表25  參加退撫基金人員撫卹平均俸額及平均年齡(按</t>
  </si>
  <si>
    <t xml:space="preserve">               政府別分)</t>
  </si>
  <si>
    <t xml:space="preserve">                                    中華民國102年</t>
  </si>
  <si>
    <t>表26  最近10年參加退撫基金人員之平均俸額及平均年齡</t>
  </si>
  <si>
    <t xml:space="preserve">                              中華民國93年至102年        </t>
  </si>
  <si>
    <t>單位：新臺幣元；歲</t>
  </si>
  <si>
    <t>102年</t>
  </si>
  <si>
    <r>
      <t>附註：本表以參加公務人員退休撫卹基金之政務人員、公務人員、教育人員及軍職人員為統計對象。</t>
    </r>
  </si>
  <si>
    <t>單位：歲</t>
  </si>
  <si>
    <t xml:space="preserve">    表27  最近10年參加退撫基金人員退休(職、伍)平均俸額及</t>
  </si>
  <si>
    <t xml:space="preserve">          平均年齡</t>
  </si>
  <si>
    <t xml:space="preserve">                              中華民國93年至102年         </t>
  </si>
  <si>
    <t xml:space="preserve">   表28  最近10年參加退撫基金人員退休(職、伍)平均俸額及</t>
  </si>
  <si>
    <t xml:space="preserve">         平均年齡(一次退)</t>
  </si>
  <si>
    <t xml:space="preserve">                             中華民國93年至102年          </t>
  </si>
  <si>
    <t xml:space="preserve">    表29  最近10年參加退撫基金人員退休(職、伍)平均俸額及</t>
  </si>
  <si>
    <t xml:space="preserve">          平均年齡(月退，含兼領)</t>
  </si>
  <si>
    <t xml:space="preserve">                            中華民國93年至102年          </t>
  </si>
  <si>
    <t xml:space="preserve">         表30  最近10年參加退撫基金人員退休(職、伍)、資遣之平</t>
  </si>
  <si>
    <t xml:space="preserve">               均年齡</t>
  </si>
  <si>
    <t xml:space="preserve">                               中華民國93年至102年                                                                                                          </t>
  </si>
  <si>
    <t>總平均年齡</t>
  </si>
  <si>
    <t>退休(職、伍)</t>
  </si>
  <si>
    <t>資遣</t>
  </si>
  <si>
    <t>退休平均年齡</t>
  </si>
  <si>
    <t>一次退休(職)金(退伍金)</t>
  </si>
  <si>
    <t>月退休(職)金(退休俸)</t>
  </si>
  <si>
    <t>兼領一次退休(職)金與月退休(職)金</t>
  </si>
  <si>
    <t>93年</t>
  </si>
  <si>
    <t>102年</t>
  </si>
  <si>
    <t>表31  最近10年政務人員退職之平均年齡</t>
  </si>
  <si>
    <t xml:space="preserve">                             中華民國93年至102年                                                                                                              </t>
  </si>
  <si>
    <t>退職</t>
  </si>
  <si>
    <t>一次退職金</t>
  </si>
  <si>
    <t>月退職金</t>
  </si>
  <si>
    <r>
      <t>兼領一次退職</t>
    </r>
    <r>
      <rPr>
        <sz val="12"/>
        <rFont val="Times New Roman"/>
        <family val="1"/>
      </rPr>
      <t xml:space="preserve">      </t>
    </r>
    <r>
      <rPr>
        <sz val="12"/>
        <rFont val="標楷體"/>
        <family val="4"/>
      </rPr>
      <t>金與月退職金</t>
    </r>
  </si>
  <si>
    <t>附註：本表以參加公務人員退休撫卹基金之政務人員為統計對象。</t>
  </si>
  <si>
    <t>表32  最近10年公務人員退休、資遣之平均年齡</t>
  </si>
  <si>
    <t xml:space="preserve">                              中華民國93年至102年                                                                                                              </t>
  </si>
  <si>
    <t>單位：歲</t>
  </si>
  <si>
    <t>退休</t>
  </si>
  <si>
    <t>一次退休金</t>
  </si>
  <si>
    <t>月退休金</t>
  </si>
  <si>
    <t>兼領一次退休金與月退休金</t>
  </si>
  <si>
    <t>附註：本表以參加公務人員退休撫卹基金之公務人員為統計對象。</t>
  </si>
  <si>
    <t>表33 最近10年教育人員退休、資遣之平均年齡</t>
  </si>
  <si>
    <t xml:space="preserve">                              中華民國93年至102年                                                                                                </t>
  </si>
  <si>
    <t xml:space="preserve">附註：本表以參加公務人員退休撫卹基金之教育人員為統計對象。                </t>
  </si>
  <si>
    <t>表34  最近10年軍職人員退伍之平均年齡</t>
  </si>
  <si>
    <r>
      <t xml:space="preserve">                        中華民國93年至102年                   </t>
    </r>
    <r>
      <rPr>
        <sz val="10"/>
        <rFont val="標楷體"/>
        <family val="4"/>
      </rPr>
      <t>單位：歲</t>
    </r>
    <r>
      <rPr>
        <sz val="12"/>
        <rFont val="標楷體"/>
        <family val="4"/>
      </rPr>
      <t xml:space="preserve">                                                                                   </t>
    </r>
  </si>
  <si>
    <t>退伍</t>
  </si>
  <si>
    <t>退伍金</t>
  </si>
  <si>
    <t>退休俸</t>
  </si>
  <si>
    <t xml:space="preserve">附註：本表以參加公務人員退休撫卹基金之軍職人員為統計對象。                  </t>
  </si>
  <si>
    <t>表35  最近10年支領一次撫慰金人數</t>
  </si>
  <si>
    <t xml:space="preserve">                              中華民國93年至102年             </t>
  </si>
  <si>
    <t>單位：人</t>
  </si>
  <si>
    <t>附註：本表以參加公務人員退休撫卹基金之政務人員、公務人員、教育人員及軍職人員為統計對象。</t>
  </si>
  <si>
    <t xml:space="preserve">    表36  最近10年支領月撫慰金(退休俸半數)之配偶人數及其</t>
  </si>
  <si>
    <t xml:space="preserve">                                中華民國93年至102年             </t>
  </si>
  <si>
    <t>人數</t>
  </si>
  <si>
    <t>附註：1.本表以參加公務人員退休撫卹基金之政務人員、公務人員、教育人員及軍職人員為統計對象。</t>
  </si>
  <si>
    <t xml:space="preserve">      2.退休俸半數僅適用於軍職人員。</t>
  </si>
  <si>
    <t xml:space="preserve">      3.平均年齡係指支領起始時配偶之平均年齡。</t>
  </si>
  <si>
    <t xml:space="preserve">   表37  最近10年支領月撫慰金(退休俸半數)之父母人數及其</t>
  </si>
  <si>
    <t xml:space="preserve">         平均年齡</t>
  </si>
  <si>
    <t xml:space="preserve">      3.平均年齡係指支領起始時父母之平均年齡。</t>
  </si>
  <si>
    <t xml:space="preserve">   表38  最近10年支領月撫慰金(退休俸半數)之未成年子女人</t>
  </si>
  <si>
    <t xml:space="preserve">         數及其平均年齡</t>
  </si>
  <si>
    <t xml:space="preserve">      3.平均年齡係指支領起始時未成年子女之平均年齡。</t>
  </si>
  <si>
    <t>表9  最近10年軍職</t>
  </si>
  <si>
    <t>人員離退人數</t>
  </si>
  <si>
    <r>
      <t>中華民國</t>
    </r>
    <r>
      <rPr>
        <sz val="12"/>
        <rFont val="Times New Roman"/>
        <family val="1"/>
      </rPr>
      <t>93</t>
    </r>
  </si>
  <si>
    <t>年至102年</t>
  </si>
  <si>
    <t>撫卹</t>
  </si>
  <si>
    <r>
      <t>發還原繳付</t>
    </r>
    <r>
      <rPr>
        <sz val="12"/>
        <rFont val="Times New Roman"/>
        <family val="1"/>
      </rPr>
      <t xml:space="preserve">     </t>
    </r>
    <r>
      <rPr>
        <sz val="12"/>
        <rFont val="標楷體"/>
        <family val="4"/>
      </rPr>
      <t>基金費用</t>
    </r>
  </si>
  <si>
    <t>計</t>
  </si>
  <si>
    <r>
      <t>一次卹金</t>
    </r>
    <r>
      <rPr>
        <sz val="12"/>
        <rFont val="Times New Roman"/>
        <family val="1"/>
      </rPr>
      <t xml:space="preserve">          </t>
    </r>
    <r>
      <rPr>
        <sz val="12"/>
        <rFont val="標楷體"/>
        <family val="4"/>
      </rPr>
      <t>及年撫金</t>
    </r>
  </si>
  <si>
    <r>
      <t>一次卹金</t>
    </r>
    <r>
      <rPr>
        <sz val="12"/>
        <rFont val="Times New Roman"/>
        <family val="1"/>
      </rPr>
      <t xml:space="preserve">           </t>
    </r>
    <r>
      <rPr>
        <sz val="12"/>
        <rFont val="標楷體"/>
        <family val="4"/>
      </rPr>
      <t>及年撫金</t>
    </r>
  </si>
  <si>
    <t>合計</t>
  </si>
  <si>
    <t xml:space="preserve">附註：本表以參加公務人員退休撫卹基金之軍職人員為統計對象。          </t>
  </si>
  <si>
    <t>再一次加發補償金</t>
  </si>
  <si>
    <t>資遣</t>
  </si>
  <si>
    <t>一次撫慰金</t>
  </si>
  <si>
    <t>月撫慰金</t>
  </si>
  <si>
    <t>表39  最近10年退撫基金</t>
  </si>
  <si>
    <t>收支(不含運用部分)</t>
  </si>
  <si>
    <r>
      <t>中華民國</t>
    </r>
    <r>
      <rPr>
        <sz val="12"/>
        <rFont val="Times New Roman"/>
        <family val="1"/>
      </rPr>
      <t xml:space="preserve">93                                                                                                                     </t>
    </r>
  </si>
  <si>
    <t xml:space="preserve">年至102年                </t>
  </si>
  <si>
    <t>單位：新臺幣千元；%</t>
  </si>
  <si>
    <r>
      <t>基金收入</t>
    </r>
    <r>
      <rPr>
        <sz val="11"/>
        <rFont val="Times New Roman"/>
        <family val="1"/>
      </rPr>
      <t xml:space="preserve">                                                                                             </t>
    </r>
    <r>
      <rPr>
        <sz val="11"/>
        <rFont val="標楷體"/>
        <family val="4"/>
      </rPr>
      <t>(A)</t>
    </r>
  </si>
  <si>
    <r>
      <t>退撫支出</t>
    </r>
    <r>
      <rPr>
        <sz val="11"/>
        <rFont val="Times New Roman"/>
        <family val="1"/>
      </rPr>
      <t xml:space="preserve">                                                                                        </t>
    </r>
    <r>
      <rPr>
        <sz val="11"/>
        <rFont val="標楷體"/>
        <family val="4"/>
      </rPr>
      <t>(B)</t>
    </r>
  </si>
  <si>
    <t>支出佔收入比例(%)                                  (C=B/A*100)</t>
  </si>
  <si>
    <r>
      <t>本金結餘</t>
    </r>
    <r>
      <rPr>
        <sz val="11"/>
        <rFont val="Times New Roman"/>
        <family val="1"/>
      </rPr>
      <t xml:space="preserve"> </t>
    </r>
    <r>
      <rPr>
        <sz val="11"/>
        <rFont val="標楷體"/>
        <family val="4"/>
      </rPr>
      <t xml:space="preserve">                                                   (D=A-B)</t>
    </r>
  </si>
  <si>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</si>
  <si>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</si>
  <si>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</si>
  <si>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軍職</t>
    </r>
    <r>
      <rPr>
        <sz val="11"/>
        <rFont val="Times New Roman"/>
        <family val="1"/>
      </rPr>
      <t xml:space="preserve">            </t>
    </r>
    <r>
      <rPr>
        <sz val="11"/>
        <rFont val="標楷體"/>
        <family val="4"/>
      </rPr>
      <t>人員</t>
    </r>
  </si>
  <si>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</si>
  <si>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</si>
  <si>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</si>
  <si>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軍職</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</si>
  <si>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</si>
  <si>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政務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</si>
  <si>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</si>
  <si>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t>85至
92年</t>
  </si>
  <si>
    <t>*</t>
  </si>
  <si>
    <r>
      <t>附註</t>
    </r>
    <r>
      <rPr>
        <sz val="10"/>
        <rFont val="Times New Roman"/>
        <family val="1"/>
      </rPr>
      <t>:</t>
    </r>
    <r>
      <rPr>
        <sz val="10"/>
        <rFont val="標楷體"/>
        <family val="4"/>
      </rPr>
      <t>自</t>
    </r>
    <r>
      <rPr>
        <sz val="10"/>
        <rFont val="Times New Roman"/>
        <family val="1"/>
      </rPr>
      <t>93</t>
    </r>
    <r>
      <rPr>
        <sz val="10"/>
        <rFont val="標楷體"/>
        <family val="4"/>
      </rPr>
      <t>年</t>
    </r>
    <r>
      <rPr>
        <sz val="10"/>
        <rFont val="Times New Roman"/>
        <family val="1"/>
      </rPr>
      <t>1</t>
    </r>
    <r>
      <rPr>
        <sz val="10"/>
        <rFont val="標楷體"/>
        <family val="4"/>
      </rPr>
      <t>月</t>
    </r>
    <r>
      <rPr>
        <sz val="10"/>
        <rFont val="Times New Roman"/>
        <family val="1"/>
      </rPr>
      <t>1</t>
    </r>
    <r>
      <rPr>
        <sz val="10"/>
        <rFont val="標楷體"/>
        <family val="4"/>
      </rPr>
      <t>日起政務人員依法不再參加退撫基金，惟不足數已由相關政府機關編列預算補助。</t>
    </r>
  </si>
  <si>
    <t xml:space="preserve">      </t>
  </si>
  <si>
    <t>表40  政務人員退撫支出</t>
  </si>
  <si>
    <t>明細(按政府別分)</t>
  </si>
  <si>
    <t>單位：新臺幣千元</t>
  </si>
  <si>
    <t>退出</t>
  </si>
  <si>
    <t>因公傷病退休金</t>
  </si>
  <si>
    <r>
      <t>兼領一次退職</t>
    </r>
    <r>
      <rPr>
        <sz val="12"/>
        <rFont val="標楷體"/>
        <family val="4"/>
      </rPr>
      <t>金與月退職金</t>
    </r>
  </si>
  <si>
    <t>一次撫卹金及年撫卹金</t>
  </si>
  <si>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</si>
  <si>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</si>
  <si>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t>歷年合計</t>
  </si>
  <si>
    <t>直轄市
政府</t>
  </si>
  <si>
    <r>
      <t>鄉鎮市</t>
    </r>
    <r>
      <rPr>
        <sz val="11"/>
        <rFont val="Times New Roman"/>
        <family val="1"/>
      </rPr>
      <t xml:space="preserve">      </t>
    </r>
    <r>
      <rPr>
        <sz val="11"/>
        <rFont val="標楷體"/>
        <family val="4"/>
      </rPr>
      <t>公所</t>
    </r>
  </si>
  <si>
    <r>
      <t>附註：本表以參加公務人員退休撫卹基金之公務人員</t>
    </r>
    <r>
      <rPr>
        <sz val="10"/>
        <rFont val="標楷體"/>
        <family val="4"/>
      </rPr>
      <t>為統計對象。</t>
    </r>
  </si>
  <si>
    <t>表41  公務人員退撫支出</t>
  </si>
  <si>
    <r>
      <t>兼領一次退休</t>
    </r>
    <r>
      <rPr>
        <sz val="11"/>
        <rFont val="Times New Roman"/>
        <family val="1"/>
      </rPr>
      <t xml:space="preserve">                         </t>
    </r>
    <r>
      <rPr>
        <sz val="11"/>
        <rFont val="標楷體"/>
        <family val="4"/>
      </rPr>
      <t>金與月退休金</t>
    </r>
  </si>
  <si>
    <t>表42  教育人員退撫支出</t>
  </si>
  <si>
    <r>
      <t>一次撫卹金</t>
    </r>
    <r>
      <rPr>
        <sz val="11"/>
        <rFont val="Times New Roman"/>
        <family val="1"/>
      </rPr>
      <t xml:space="preserve">       </t>
    </r>
    <r>
      <rPr>
        <sz val="11"/>
        <rFont val="標楷體"/>
        <family val="4"/>
      </rPr>
      <t>及年撫卹金</t>
    </r>
  </si>
  <si>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</si>
  <si>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</si>
  <si>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r>
      <t>附註：本表以參加公務人員退休撫卹基金之</t>
    </r>
    <r>
      <rPr>
        <sz val="10"/>
        <rFont val="標楷體"/>
        <family val="4"/>
      </rPr>
      <t>教育人員為統計對象。</t>
    </r>
  </si>
  <si>
    <r>
      <t xml:space="preserve"> </t>
    </r>
    <r>
      <rPr>
        <b/>
        <sz val="16"/>
        <rFont val="標楷體"/>
        <family val="4"/>
      </rPr>
      <t>表43  最近10年參加退撫基金</t>
    </r>
  </si>
  <si>
    <t>人員退撫支出明細</t>
  </si>
  <si>
    <t xml:space="preserve"> 中華民國93</t>
  </si>
  <si>
    <t>退休(職、伍)</t>
  </si>
  <si>
    <t>一次退休(職)金(退伍金)</t>
  </si>
  <si>
    <t>月退休(職)金(退休俸)</t>
  </si>
  <si>
    <t>因公傷病退休(職)金</t>
  </si>
  <si>
    <t>兼領一次退休(職) 金與月退休(職)金</t>
  </si>
  <si>
    <r>
      <t>月撫慰金</t>
    </r>
    <r>
      <rPr>
        <sz val="10"/>
        <rFont val="Times New Roman"/>
        <family val="1"/>
      </rPr>
      <t xml:space="preserve">     </t>
    </r>
    <r>
      <rPr>
        <sz val="10"/>
        <rFont val="標楷體"/>
        <family val="4"/>
      </rPr>
      <t xml:space="preserve"> (退休俸半數)</t>
    </r>
  </si>
  <si>
    <t>一次撫卹金及年撫卹金(一次卹金及年撫金)</t>
  </si>
  <si>
    <t>未併計年資退費</t>
  </si>
  <si>
    <t>92年度</t>
  </si>
  <si>
    <r>
      <t>附註</t>
    </r>
    <r>
      <rPr>
        <sz val="10"/>
        <rFont val="Times New Roman"/>
        <family val="1"/>
      </rPr>
      <t>:</t>
    </r>
    <r>
      <rPr>
        <sz val="10"/>
        <rFont val="標楷體"/>
        <family val="4"/>
      </rPr>
      <t>本表以參加公務人員退休撫卹基金之政務人員、公務人員、教育人員及軍職人員為統計對象。</t>
    </r>
  </si>
  <si>
    <t>表44  最近10年政務</t>
  </si>
  <si>
    <r>
      <t>年至</t>
    </r>
    <r>
      <rPr>
        <sz val="12"/>
        <rFont val="Times New Roman"/>
        <family val="1"/>
      </rPr>
      <t>102</t>
    </r>
    <r>
      <rPr>
        <sz val="12"/>
        <rFont val="標楷體"/>
        <family val="4"/>
      </rPr>
      <t>年</t>
    </r>
    <r>
      <rPr>
        <sz val="12"/>
        <rFont val="Times New Roman"/>
        <family val="1"/>
      </rPr>
      <t xml:space="preserve">            </t>
    </r>
  </si>
  <si>
    <t>因公傷病退職金</t>
  </si>
  <si>
    <r>
      <t>兼領一次退職</t>
    </r>
    <r>
      <rPr>
        <sz val="11"/>
        <rFont val="Times New Roman"/>
        <family val="1"/>
      </rPr>
      <t xml:space="preserve">                     </t>
    </r>
    <r>
      <rPr>
        <sz val="11"/>
        <rFont val="標楷體"/>
        <family val="4"/>
      </rPr>
      <t>金與月退職金</t>
    </r>
  </si>
  <si>
    <r>
      <t>附註：本表以參加公務人員退休撫卹基金之</t>
    </r>
    <r>
      <rPr>
        <sz val="10"/>
        <rFont val="標楷體"/>
        <family val="4"/>
      </rPr>
      <t>政務人員</t>
    </r>
    <r>
      <rPr>
        <sz val="10"/>
        <rFont val="標楷體"/>
        <family val="4"/>
      </rPr>
      <t>為統計對象。</t>
    </r>
  </si>
  <si>
    <t>表45  最近10年公務</t>
  </si>
  <si>
    <t>表46  最近10年教育</t>
  </si>
  <si>
    <t>中華民國93</t>
  </si>
  <si>
    <r>
      <t>兼領一次退休</t>
    </r>
    <r>
      <rPr>
        <sz val="11"/>
        <rFont val="標楷體"/>
        <family val="4"/>
      </rPr>
      <t>金與月退休金</t>
    </r>
  </si>
  <si>
    <t>表47  最近10年軍職</t>
  </si>
  <si>
    <t>贍養金</t>
  </si>
  <si>
    <t>退休俸半數</t>
  </si>
  <si>
    <r>
      <t>一次卹金</t>
    </r>
    <r>
      <rPr>
        <sz val="12"/>
        <rFont val="標楷體"/>
        <family val="4"/>
      </rPr>
      <t>及年撫金</t>
    </r>
  </si>
  <si>
    <r>
      <t>發還原繳付</t>
    </r>
    <r>
      <rPr>
        <sz val="12"/>
        <rFont val="標楷體"/>
        <family val="4"/>
      </rPr>
      <t>基金費用</t>
    </r>
  </si>
  <si>
    <r>
      <t>未併計年資</t>
    </r>
    <r>
      <rPr>
        <sz val="12"/>
        <rFont val="標楷體"/>
        <family val="4"/>
      </rPr>
      <t>退費</t>
    </r>
  </si>
  <si>
    <r>
      <t>附註：本表以參加公務人員退休撫卹基金之</t>
    </r>
    <r>
      <rPr>
        <sz val="10"/>
        <rFont val="標楷體"/>
        <family val="4"/>
      </rPr>
      <t>軍職人員為統計對象。</t>
    </r>
  </si>
  <si>
    <t>表48  最近10年定期退撫給與之發放人數及金額</t>
  </si>
  <si>
    <t xml:space="preserve">                                中華民國93年至102年</t>
  </si>
  <si>
    <t>單位：人；新臺幣元</t>
  </si>
  <si>
    <t>總計</t>
  </si>
  <si>
    <t>政務人員</t>
  </si>
  <si>
    <t>公務人員</t>
  </si>
  <si>
    <t>教育人員</t>
  </si>
  <si>
    <t>軍職人員</t>
  </si>
  <si>
    <t>人數</t>
  </si>
  <si>
    <t>金額</t>
  </si>
  <si>
    <r>
      <t>附註：1.本表以參加公務人員退休撫卹基金之政務人員、公務人員、教育人員及軍職人員為統計對象。</t>
    </r>
    <r>
      <rPr>
        <sz val="10"/>
        <rFont val="Times New Roman"/>
        <family val="1"/>
      </rPr>
      <t xml:space="preserve"> </t>
    </r>
  </si>
  <si>
    <t xml:space="preserve">      2.定期退撫給與包含月退休金(退休俸)、月撫慰金(退休俸半數)、因公傷病退休(職)金、贍養金、贍養金半數</t>
  </si>
  <si>
    <t xml:space="preserve">        及年撫卹金等項目。</t>
  </si>
  <si>
    <t>表49  定期退撫給與之發放人數及金額明細</t>
  </si>
  <si>
    <r>
      <t xml:space="preserve">                                          中華民國102年                        </t>
    </r>
    <r>
      <rPr>
        <sz val="10"/>
        <rFont val="標楷體"/>
        <family val="4"/>
      </rPr>
      <t>單位：人；新臺幣元</t>
    </r>
  </si>
  <si>
    <r>
      <t>月退休金</t>
    </r>
    <r>
      <rPr>
        <sz val="10"/>
        <rFont val="Times New Roman"/>
        <family val="1"/>
      </rPr>
      <t xml:space="preserve">       (</t>
    </r>
    <r>
      <rPr>
        <sz val="10"/>
        <rFont val="標楷體"/>
        <family val="4"/>
      </rPr>
      <t>退休俸</t>
    </r>
    <r>
      <rPr>
        <sz val="10"/>
        <rFont val="Times New Roman"/>
        <family val="1"/>
      </rPr>
      <t>)</t>
    </r>
  </si>
  <si>
    <r>
      <t>月撫慰金</t>
    </r>
    <r>
      <rPr>
        <sz val="10"/>
        <rFont val="Times New Roman"/>
        <family val="1"/>
      </rPr>
      <t xml:space="preserve">  (</t>
    </r>
    <r>
      <rPr>
        <sz val="10"/>
        <rFont val="標楷體"/>
        <family val="4"/>
      </rPr>
      <t>退休俸半數</t>
    </r>
    <r>
      <rPr>
        <sz val="10"/>
        <rFont val="Times New Roman"/>
        <family val="1"/>
      </rPr>
      <t>)</t>
    </r>
  </si>
  <si>
    <r>
      <t>因公傷病退休</t>
    </r>
    <r>
      <rPr>
        <sz val="10"/>
        <rFont val="Times New Roman"/>
        <family val="1"/>
      </rPr>
      <t>(</t>
    </r>
    <r>
      <rPr>
        <sz val="10"/>
        <rFont val="標楷體"/>
        <family val="4"/>
      </rPr>
      <t>職</t>
    </r>
    <r>
      <rPr>
        <sz val="10"/>
        <rFont val="Times New Roman"/>
        <family val="1"/>
      </rPr>
      <t>)</t>
    </r>
    <r>
      <rPr>
        <sz val="10"/>
        <rFont val="標楷體"/>
        <family val="4"/>
      </rPr>
      <t>金</t>
    </r>
  </si>
  <si>
    <t>贍養金半數</t>
  </si>
  <si>
    <t>年撫卹金</t>
  </si>
  <si>
    <t xml:space="preserve">附註：本表以參加公務人員退休撫卹基金之政務人員、公務人員、教育人員及軍職人員為統計對象。 </t>
  </si>
  <si>
    <t>中心配置</t>
  </si>
  <si>
    <t>允許變動區間</t>
  </si>
  <si>
    <t>金額</t>
  </si>
  <si>
    <t>~</t>
  </si>
  <si>
    <t>資本利得</t>
  </si>
  <si>
    <t>固定收益</t>
  </si>
  <si>
    <t>合計</t>
  </si>
  <si>
    <t>-</t>
  </si>
  <si>
    <t>運用項目</t>
  </si>
  <si>
    <t>比例(%)</t>
  </si>
  <si>
    <t>國內</t>
  </si>
  <si>
    <t>國外</t>
  </si>
  <si>
    <t xml:space="preserve">                                                                                                             </t>
  </si>
  <si>
    <t>單位：新臺幣億元</t>
  </si>
  <si>
    <t>項目
區分</t>
  </si>
  <si>
    <t>運用項目</t>
  </si>
  <si>
    <t>預定收益率
(%)</t>
  </si>
  <si>
    <t>加權目標收益率
(%)</t>
  </si>
  <si>
    <t>比例(%)</t>
  </si>
  <si>
    <r>
      <t>(</t>
    </r>
    <r>
      <rPr>
        <sz val="16"/>
        <rFont val="標楷體"/>
        <family val="4"/>
      </rPr>
      <t>註二</t>
    </r>
    <r>
      <rPr>
        <sz val="16"/>
        <rFont val="Times New Roman"/>
        <family val="1"/>
      </rPr>
      <t>)</t>
    </r>
  </si>
  <si>
    <r>
      <t>(</t>
    </r>
    <r>
      <rPr>
        <sz val="16"/>
        <rFont val="標楷體"/>
        <family val="4"/>
      </rPr>
      <t>註三</t>
    </r>
    <r>
      <rPr>
        <sz val="16"/>
        <rFont val="Times New Roman"/>
        <family val="1"/>
      </rPr>
      <t>)</t>
    </r>
  </si>
  <si>
    <t xml:space="preserve">自    行    經    營  </t>
  </si>
  <si>
    <t>資</t>
  </si>
  <si>
    <t>本</t>
  </si>
  <si>
    <t>利</t>
  </si>
  <si>
    <t>得</t>
  </si>
  <si>
    <t>24
%</t>
  </si>
  <si>
    <t>國</t>
  </si>
  <si>
    <t>內</t>
  </si>
  <si>
    <r>
      <t xml:space="preserve"> 1.</t>
    </r>
    <r>
      <rPr>
        <sz val="16"/>
        <rFont val="標楷體"/>
        <family val="4"/>
      </rPr>
      <t>上市</t>
    </r>
    <r>
      <rPr>
        <sz val="16"/>
        <rFont val="Times New Roman"/>
        <family val="1"/>
      </rPr>
      <t>(</t>
    </r>
    <r>
      <rPr>
        <sz val="16"/>
        <rFont val="標楷體"/>
        <family val="4"/>
      </rPr>
      <t>上櫃</t>
    </r>
    <r>
      <rPr>
        <sz val="16"/>
        <rFont val="Times New Roman"/>
        <family val="1"/>
      </rPr>
      <t>)</t>
    </r>
    <r>
      <rPr>
        <sz val="16"/>
        <rFont val="標楷體"/>
        <family val="4"/>
      </rPr>
      <t>公司股票及</t>
    </r>
    <r>
      <rPr>
        <sz val="16"/>
        <rFont val="Times New Roman"/>
        <family val="1"/>
      </rPr>
      <t>ETF</t>
    </r>
  </si>
  <si>
    <r>
      <t xml:space="preserve"> 2.</t>
    </r>
    <r>
      <rPr>
        <sz val="16"/>
        <rFont val="標楷體"/>
        <family val="4"/>
      </rPr>
      <t>受益憑證及共同信託基金</t>
    </r>
  </si>
  <si>
    <t>外</t>
  </si>
  <si>
    <r>
      <t xml:space="preserve"> 3.</t>
    </r>
    <r>
      <rPr>
        <sz val="16"/>
        <rFont val="標楷體"/>
        <family val="4"/>
      </rPr>
      <t>上市</t>
    </r>
    <r>
      <rPr>
        <sz val="16"/>
        <rFont val="Times New Roman"/>
        <family val="1"/>
      </rPr>
      <t>(</t>
    </r>
    <r>
      <rPr>
        <sz val="16"/>
        <rFont val="標楷體"/>
        <family val="4"/>
      </rPr>
      <t>上櫃</t>
    </r>
    <r>
      <rPr>
        <sz val="16"/>
        <rFont val="Times New Roman"/>
        <family val="1"/>
      </rPr>
      <t>)</t>
    </r>
    <r>
      <rPr>
        <sz val="16"/>
        <rFont val="標楷體"/>
        <family val="4"/>
      </rPr>
      <t>公司股票及</t>
    </r>
    <r>
      <rPr>
        <sz val="16"/>
        <rFont val="Times New Roman"/>
        <family val="1"/>
      </rPr>
      <t>ETF</t>
    </r>
  </si>
  <si>
    <r>
      <t xml:space="preserve"> 4.</t>
    </r>
    <r>
      <rPr>
        <sz val="16"/>
        <rFont val="標楷體"/>
        <family val="4"/>
      </rPr>
      <t>受益憑證及共同信託基金</t>
    </r>
  </si>
  <si>
    <t>固</t>
  </si>
  <si>
    <t>定</t>
  </si>
  <si>
    <t>收</t>
  </si>
  <si>
    <t>益</t>
  </si>
  <si>
    <t>32
%</t>
  </si>
  <si>
    <r>
      <t xml:space="preserve"> 5.</t>
    </r>
    <r>
      <rPr>
        <sz val="16"/>
        <rFont val="標楷體"/>
        <family val="4"/>
      </rPr>
      <t>臺幣銀行存款</t>
    </r>
  </si>
  <si>
    <r>
      <t xml:space="preserve"> 6. </t>
    </r>
    <r>
      <rPr>
        <sz val="16"/>
        <rFont val="標楷體"/>
        <family val="4"/>
      </rPr>
      <t>短期票券及庫券</t>
    </r>
  </si>
  <si>
    <r>
      <t xml:space="preserve"> 7.</t>
    </r>
    <r>
      <rPr>
        <sz val="16"/>
        <rFont val="標楷體"/>
        <family val="4"/>
      </rPr>
      <t>債券</t>
    </r>
  </si>
  <si>
    <r>
      <t xml:space="preserve"> 8. </t>
    </r>
    <r>
      <rPr>
        <sz val="16"/>
        <rFont val="標楷體"/>
        <family val="4"/>
      </rPr>
      <t>與公務人員福利有關設施之投資及貸款</t>
    </r>
  </si>
  <si>
    <r>
      <t xml:space="preserve"> 9.</t>
    </r>
    <r>
      <rPr>
        <sz val="16"/>
        <rFont val="標楷體"/>
        <family val="4"/>
      </rPr>
      <t>各級政府或公營事業辦理經濟建設之貸款或投資</t>
    </r>
  </si>
  <si>
    <r>
      <t>10.</t>
    </r>
    <r>
      <rPr>
        <sz val="16"/>
        <rFont val="標楷體"/>
        <family val="4"/>
      </rPr>
      <t>外幣銀行存款</t>
    </r>
  </si>
  <si>
    <r>
      <t>11.</t>
    </r>
    <r>
      <rPr>
        <sz val="16"/>
        <rFont val="標楷體"/>
        <family val="4"/>
      </rPr>
      <t>短期票券及庫券</t>
    </r>
  </si>
  <si>
    <r>
      <t>12.</t>
    </r>
    <r>
      <rPr>
        <sz val="16"/>
        <rFont val="標楷體"/>
        <family val="4"/>
      </rPr>
      <t>債券</t>
    </r>
  </si>
  <si>
    <r>
      <t>13.</t>
    </r>
    <r>
      <rPr>
        <sz val="16"/>
        <rFont val="標楷體"/>
        <family val="4"/>
      </rPr>
      <t>國內委託經營</t>
    </r>
  </si>
  <si>
    <r>
      <t>14.</t>
    </r>
    <r>
      <rPr>
        <sz val="16"/>
        <rFont val="標楷體"/>
        <family val="4"/>
      </rPr>
      <t>國外委託經營</t>
    </r>
  </si>
  <si>
    <t>固定收益</t>
  </si>
  <si>
    <r>
      <t>5,156.50(</t>
    </r>
    <r>
      <rPr>
        <sz val="14"/>
        <rFont val="標楷體"/>
        <family val="4"/>
      </rPr>
      <t>註一</t>
    </r>
    <r>
      <rPr>
        <sz val="14"/>
        <rFont val="Times New Roman"/>
        <family val="1"/>
      </rPr>
      <t>)</t>
    </r>
  </si>
  <si>
    <t>委 託 經 營</t>
  </si>
  <si>
    <t xml:space="preserve">              表52  最近10年退撫基金</t>
  </si>
  <si>
    <t>運用收益分析表</t>
  </si>
  <si>
    <r>
      <t>單位：新臺幣千元；</t>
    </r>
    <r>
      <rPr>
        <sz val="10"/>
        <rFont val="Times New Roman"/>
        <family val="1"/>
      </rPr>
      <t>%</t>
    </r>
  </si>
  <si>
    <r>
      <t>累</t>
    </r>
    <r>
      <rPr>
        <sz val="12"/>
        <rFont val="標楷體"/>
        <family val="4"/>
      </rPr>
      <t>計</t>
    </r>
    <r>
      <rPr>
        <sz val="12"/>
        <rFont val="標楷體"/>
        <family val="4"/>
      </rPr>
      <t>運用資金</t>
    </r>
    <r>
      <rPr>
        <sz val="12"/>
        <rFont val="Times New Roman"/>
        <family val="1"/>
      </rPr>
      <t xml:space="preserve">      (A)</t>
    </r>
  </si>
  <si>
    <r>
      <t>已實現收益數</t>
    </r>
    <r>
      <rPr>
        <sz val="12"/>
        <rFont val="Times New Roman"/>
        <family val="1"/>
      </rPr>
      <t xml:space="preserve">                    (B)</t>
    </r>
  </si>
  <si>
    <r>
      <t>已實現收益率</t>
    </r>
    <r>
      <rPr>
        <sz val="12"/>
        <rFont val="Times New Roman"/>
        <family val="1"/>
      </rPr>
      <t>%                  (C=B/A*12)</t>
    </r>
  </si>
  <si>
    <r>
      <t>法定</t>
    </r>
    <r>
      <rPr>
        <sz val="12"/>
        <rFont val="標楷體"/>
        <family val="4"/>
      </rPr>
      <t>收益數</t>
    </r>
    <r>
      <rPr>
        <sz val="12"/>
        <rFont val="Times New Roman"/>
        <family val="1"/>
      </rPr>
      <t xml:space="preserve">            (D)</t>
    </r>
  </si>
  <si>
    <r>
      <t>法定</t>
    </r>
    <r>
      <rPr>
        <sz val="12"/>
        <rFont val="標楷體"/>
        <family val="4"/>
      </rPr>
      <t>收益率</t>
    </r>
    <r>
      <rPr>
        <sz val="12"/>
        <rFont val="Times New Roman"/>
        <family val="1"/>
      </rPr>
      <t>%            (E)</t>
    </r>
  </si>
  <si>
    <r>
      <t>已實現收益數</t>
    </r>
    <r>
      <rPr>
        <sz val="12"/>
        <rFont val="Times New Roman"/>
        <family val="1"/>
      </rPr>
      <t xml:space="preserve">            
</t>
    </r>
    <r>
      <rPr>
        <sz val="12"/>
        <rFont val="標楷體"/>
        <family val="4"/>
      </rPr>
      <t>減法定收益數</t>
    </r>
    <r>
      <rPr>
        <sz val="12"/>
        <rFont val="Times New Roman"/>
        <family val="1"/>
      </rPr>
      <t xml:space="preserve">                          (B-D)</t>
    </r>
  </si>
  <si>
    <r>
      <t>已實現收益率</t>
    </r>
    <r>
      <rPr>
        <sz val="12"/>
        <rFont val="Times New Roman"/>
        <family val="1"/>
      </rPr>
      <t xml:space="preserve">       
</t>
    </r>
    <r>
      <rPr>
        <sz val="12"/>
        <rFont val="標楷體"/>
        <family val="4"/>
      </rPr>
      <t>減法定收益率</t>
    </r>
    <r>
      <rPr>
        <sz val="12"/>
        <rFont val="Times New Roman"/>
        <family val="1"/>
      </rPr>
      <t>% (C-E)</t>
    </r>
  </si>
  <si>
    <r>
      <t>列計未實現損益</t>
    </r>
    <r>
      <rPr>
        <sz val="12"/>
        <rFont val="Times New Roman"/>
        <family val="1"/>
      </rPr>
      <t xml:space="preserve">      
</t>
    </r>
    <r>
      <rPr>
        <sz val="12"/>
        <rFont val="標楷體"/>
        <family val="4"/>
      </rPr>
      <t>後之收益數</t>
    </r>
  </si>
  <si>
    <r>
      <t>列計未實現損益</t>
    </r>
    <r>
      <rPr>
        <sz val="12"/>
        <rFont val="Times New Roman"/>
        <family val="1"/>
      </rPr>
      <t xml:space="preserve">      
</t>
    </r>
    <r>
      <rPr>
        <sz val="12"/>
        <rFont val="標楷體"/>
        <family val="4"/>
      </rPr>
      <t>後之收益率</t>
    </r>
    <r>
      <rPr>
        <sz val="12"/>
        <rFont val="Times New Roman"/>
        <family val="1"/>
      </rPr>
      <t>%</t>
    </r>
  </si>
  <si>
    <t>列計備供出售金融資產投資評價損益後之收益數</t>
  </si>
  <si>
    <t>列計備供出售金融資產投資評價損益後之收益率%</t>
  </si>
  <si>
    <t xml:space="preserve">附註：法定收益率係指臺灣銀行二年期定期存款利率。          </t>
  </si>
  <si>
    <t>賸餘</t>
  </si>
  <si>
    <t>(短絀)</t>
  </si>
  <si>
    <t>撥補數</t>
  </si>
  <si>
    <t>基金收入</t>
  </si>
  <si>
    <t>退撫支出</t>
  </si>
  <si>
    <t>財務支出</t>
  </si>
  <si>
    <t>預算數</t>
  </si>
  <si>
    <t>決算數</t>
  </si>
  <si>
    <t>表53  最近10年退撫</t>
  </si>
  <si>
    <t>基金平衡表</t>
  </si>
  <si>
    <r>
      <t>中華民國</t>
    </r>
    <r>
      <rPr>
        <sz val="12"/>
        <rFont val="Times New Roman"/>
        <family val="1"/>
      </rPr>
      <t>93</t>
    </r>
    <r>
      <rPr>
        <sz val="12"/>
        <rFont val="標楷體"/>
        <family val="4"/>
      </rPr>
      <t>年</t>
    </r>
  </si>
  <si>
    <t>底至102年底</t>
  </si>
  <si>
    <t>單位：新臺幣千元</t>
  </si>
  <si>
    <t>項目別</t>
  </si>
  <si>
    <t>基金淨值</t>
  </si>
  <si>
    <r>
      <t>資</t>
    </r>
    <r>
      <rPr>
        <sz val="12"/>
        <rFont val="標楷體"/>
        <family val="4"/>
      </rPr>
      <t>產</t>
    </r>
  </si>
  <si>
    <r>
      <t>負</t>
    </r>
    <r>
      <rPr>
        <sz val="12"/>
        <rFont val="標楷體"/>
        <family val="4"/>
      </rPr>
      <t>債</t>
    </r>
  </si>
  <si>
    <t>流動資產</t>
  </si>
  <si>
    <t>備供出售及持有至到期日之金融資產</t>
  </si>
  <si>
    <t>其他資產</t>
  </si>
  <si>
    <t>合計</t>
  </si>
  <si>
    <t>流動負債</t>
  </si>
  <si>
    <t>其他負債</t>
  </si>
  <si>
    <t>小計</t>
  </si>
  <si>
    <t>現金</t>
  </si>
  <si>
    <t>交易目的之金融資產</t>
  </si>
  <si>
    <t>持有至到期日金融資產</t>
  </si>
  <si>
    <t>應收款項</t>
  </si>
  <si>
    <t>預付款項</t>
  </si>
  <si>
    <t>92年</t>
  </si>
  <si>
    <t xml:space="preserve">附註：1.95年度起開始適用財務會計凖則第34號公報          </t>
  </si>
  <si>
    <t xml:space="preserve">      3.流動負債包括應付帳款、應付費用、應付管理費等。                </t>
  </si>
  <si>
    <t>表54  最近10年退撫</t>
  </si>
  <si>
    <t>基金資產明細表</t>
  </si>
  <si>
    <r>
      <t>資</t>
    </r>
    <r>
      <rPr>
        <sz val="12"/>
        <rFont val="標楷體"/>
        <family val="4"/>
      </rPr>
      <t>產</t>
    </r>
    <r>
      <rPr>
        <sz val="12"/>
        <rFont val="標楷體"/>
        <family val="4"/>
      </rPr>
      <t>總</t>
    </r>
    <r>
      <rPr>
        <sz val="12"/>
        <rFont val="標楷體"/>
        <family val="4"/>
      </rPr>
      <t>計</t>
    </r>
  </si>
  <si>
    <t>銀行存款</t>
  </si>
  <si>
    <t>票券</t>
  </si>
  <si>
    <t>債券</t>
  </si>
  <si>
    <t>有價證券</t>
  </si>
  <si>
    <t>委託經營</t>
  </si>
  <si>
    <t>股票</t>
  </si>
  <si>
    <t>受益憑證</t>
  </si>
  <si>
    <r>
      <t>附註：</t>
    </r>
    <r>
      <rPr>
        <sz val="10"/>
        <rFont val="Times New Roman"/>
        <family val="1"/>
      </rPr>
      <t>95</t>
    </r>
    <r>
      <rPr>
        <sz val="10"/>
        <rFont val="標楷體"/>
        <family val="4"/>
      </rPr>
      <t>年度起開始適用財務會計凖則第</t>
    </r>
    <r>
      <rPr>
        <sz val="10"/>
        <rFont val="Times New Roman"/>
        <family val="1"/>
      </rPr>
      <t>34</t>
    </r>
    <r>
      <rPr>
        <sz val="10"/>
        <rFont val="標楷體"/>
        <family val="4"/>
      </rPr>
      <t>號公報</t>
    </r>
  </si>
  <si>
    <t>表55  最近10年退撫基金</t>
  </si>
  <si>
    <t>收支(含運用部分)</t>
  </si>
  <si>
    <t>單位：新臺幣千元</t>
  </si>
  <si>
    <t>項目別</t>
  </si>
  <si>
    <t>當          期          數</t>
  </si>
  <si>
    <t>累          計          數</t>
  </si>
  <si>
    <t>國庫</t>
  </si>
  <si>
    <r>
      <t>收</t>
    </r>
    <r>
      <rPr>
        <sz val="11"/>
        <rFont val="Times New Roman"/>
        <family val="1"/>
      </rPr>
      <t xml:space="preserve">          </t>
    </r>
    <r>
      <rPr>
        <sz val="11"/>
        <rFont val="標楷體"/>
        <family val="4"/>
      </rPr>
      <t>入</t>
    </r>
  </si>
  <si>
    <r>
      <t>支</t>
    </r>
    <r>
      <rPr>
        <sz val="11"/>
        <rFont val="Times New Roman"/>
        <family val="1"/>
      </rPr>
      <t xml:space="preserve">          </t>
    </r>
    <r>
      <rPr>
        <sz val="11"/>
        <rFont val="標楷體"/>
        <family val="4"/>
      </rPr>
      <t>出</t>
    </r>
  </si>
  <si>
    <t>財務及其他收入</t>
  </si>
  <si>
    <t>撥補數</t>
  </si>
  <si>
    <t>102年</t>
  </si>
  <si>
    <t>一次退伍金</t>
  </si>
  <si>
    <t>月退休俸</t>
  </si>
  <si>
    <r>
      <t>中華民國</t>
    </r>
    <r>
      <rPr>
        <sz val="12"/>
        <rFont val="Times New Roman"/>
        <family val="1"/>
      </rPr>
      <t>93</t>
    </r>
    <r>
      <rPr>
        <sz val="12"/>
        <rFont val="標楷體"/>
        <family val="4"/>
      </rPr>
      <t>年</t>
    </r>
  </si>
  <si>
    <t xml:space="preserve">                  中華民國93年底至102年底</t>
  </si>
  <si>
    <t>附錄2     國內委託經營績效彙總表</t>
  </si>
  <si>
    <t>單位：新臺幣元；%</t>
  </si>
  <si>
    <t>批次</t>
  </si>
  <si>
    <t>委託
日期</t>
  </si>
  <si>
    <t>委託
型態</t>
  </si>
  <si>
    <t>委託
金額</t>
  </si>
  <si>
    <t>資產
淨值</t>
  </si>
  <si>
    <t>總損益
金額</t>
  </si>
  <si>
    <t>總損益
比例(%)</t>
  </si>
  <si>
    <t>102年度
報酬率(%)</t>
  </si>
  <si>
    <t>101.6.8</t>
  </si>
  <si>
    <t>絕對報酬
股票型</t>
  </si>
  <si>
    <t>第10次</t>
  </si>
  <si>
    <t>99.11.29</t>
  </si>
  <si>
    <t>第11次</t>
  </si>
  <si>
    <t>100.2.25</t>
  </si>
  <si>
    <t>第12次</t>
  </si>
  <si>
    <t>101.6.5</t>
  </si>
  <si>
    <t>相對報酬
股票型</t>
  </si>
  <si>
    <t>合計</t>
  </si>
  <si>
    <t xml:space="preserve"> </t>
  </si>
  <si>
    <t>附註：</t>
  </si>
  <si>
    <t xml:space="preserve"> 1.第8次(續約)委託經營係自101年6月8日起至102年12月31日止，同期間大盤報酬率21.63%。</t>
  </si>
  <si>
    <t xml:space="preserve"> 2.第10次委託經營係自99年11月29日起至102年12月31日止，同期間大盤報酬率3.60%。</t>
  </si>
  <si>
    <t xml:space="preserve"> 3.第11次委託經營續約係自100年2月25日起至102年12月31日止，同期間大盤報酬率0.82%。</t>
  </si>
  <si>
    <t xml:space="preserve"> 4.第12次委託經營續約係自101年6月5日起至102年12月31日止，同期間報酬指數報酬率為33.35%。</t>
  </si>
  <si>
    <t>第5次</t>
  </si>
  <si>
    <t>第6次</t>
  </si>
  <si>
    <t>第7次</t>
  </si>
  <si>
    <t>第8次</t>
  </si>
  <si>
    <t>附錄3     國外委託經營績效彙總表</t>
  </si>
  <si>
    <t>單位：新臺幣元、美元；%</t>
  </si>
  <si>
    <t>批次</t>
  </si>
  <si>
    <t>委託
日期</t>
  </si>
  <si>
    <t>委託
型態</t>
  </si>
  <si>
    <t>委託金額
(美元)</t>
  </si>
  <si>
    <t>資產淨值
(美元)</t>
  </si>
  <si>
    <t>總損益(美元)</t>
  </si>
  <si>
    <t>總損益(新台幣)</t>
  </si>
  <si>
    <t>102年度
報酬率(%)</t>
  </si>
  <si>
    <t>第4次
(續約)</t>
  </si>
  <si>
    <t>102.9.14</t>
  </si>
  <si>
    <t>國際
股票型</t>
  </si>
  <si>
    <t>99.4.28</t>
  </si>
  <si>
    <t>亞太
股票型</t>
  </si>
  <si>
    <t>99.6.4</t>
  </si>
  <si>
    <t>100.8.16</t>
  </si>
  <si>
    <t>新興
股票型</t>
  </si>
  <si>
    <t>101.6.7</t>
  </si>
  <si>
    <t>公司
債券型</t>
  </si>
  <si>
    <t>102.6.4</t>
  </si>
  <si>
    <t>新興
債券型</t>
  </si>
  <si>
    <t>附註：依102年12月31日臺灣銀行外幣結帳價格表之新臺幣對美元匯率29.78換算。</t>
  </si>
  <si>
    <t>附錄5  最近10年基金管理會員額配置</t>
  </si>
  <si>
    <r>
      <t xml:space="preserve">                                </t>
    </r>
    <r>
      <rPr>
        <sz val="12"/>
        <rFont val="標楷體"/>
        <family val="4"/>
      </rPr>
      <t xml:space="preserve">中華民國93年至102年 </t>
    </r>
    <r>
      <rPr>
        <sz val="10"/>
        <rFont val="標楷體"/>
        <family val="4"/>
      </rPr>
      <t xml:space="preserve">                   單位：人                                                 </t>
    </r>
  </si>
  <si>
    <t>項目別</t>
  </si>
  <si>
    <t>編制員額</t>
  </si>
  <si>
    <t>預算員額</t>
  </si>
  <si>
    <t>實有人數</t>
  </si>
  <si>
    <t>92年</t>
  </si>
  <si>
    <t>附錄6  基金管理會正式職員教育程度</t>
  </si>
  <si>
    <r>
      <t xml:space="preserve">                                       </t>
    </r>
    <r>
      <rPr>
        <sz val="12"/>
        <rFont val="標楷體"/>
        <family val="4"/>
      </rPr>
      <t xml:space="preserve">中華民國102年底       </t>
    </r>
    <r>
      <rPr>
        <sz val="10"/>
        <rFont val="標楷體"/>
        <family val="4"/>
      </rPr>
      <t xml:space="preserve">                   單位：人                                                 </t>
    </r>
  </si>
  <si>
    <t>性別</t>
  </si>
  <si>
    <t>教育程度</t>
  </si>
  <si>
    <t>男</t>
  </si>
  <si>
    <t>女</t>
  </si>
  <si>
    <t>博士</t>
  </si>
  <si>
    <t>碩士</t>
  </si>
  <si>
    <t>大學畢業</t>
  </si>
  <si>
    <t>專科畢業</t>
  </si>
  <si>
    <t>高中高職以下</t>
  </si>
  <si>
    <t>簡任(派)</t>
  </si>
  <si>
    <t>薦任(派)</t>
  </si>
  <si>
    <t>委任(派)</t>
  </si>
  <si>
    <r>
      <t>91年</t>
    </r>
    <r>
      <rPr>
        <sz val="11"/>
        <rFont val="Times New Roman"/>
        <family val="1"/>
      </rPr>
      <t>1</t>
    </r>
    <r>
      <rPr>
        <sz val="11"/>
        <rFont val="標楷體"/>
        <family val="4"/>
      </rPr>
      <t>月</t>
    </r>
  </si>
  <si>
    <r>
      <t>2</t>
    </r>
    <r>
      <rPr>
        <sz val="11"/>
        <rFont val="標楷體"/>
        <family val="4"/>
      </rPr>
      <t>月</t>
    </r>
  </si>
  <si>
    <r>
      <t>3</t>
    </r>
    <r>
      <rPr>
        <sz val="11"/>
        <rFont val="細明體"/>
        <family val="3"/>
      </rPr>
      <t>月</t>
    </r>
  </si>
  <si>
    <r>
      <t>4</t>
    </r>
    <r>
      <rPr>
        <sz val="11"/>
        <rFont val="細明體"/>
        <family val="3"/>
      </rPr>
      <t>月</t>
    </r>
  </si>
  <si>
    <r>
      <t>5</t>
    </r>
    <r>
      <rPr>
        <sz val="11"/>
        <rFont val="細明體"/>
        <family val="3"/>
      </rPr>
      <t>月</t>
    </r>
  </si>
  <si>
    <r>
      <t>6</t>
    </r>
    <r>
      <rPr>
        <sz val="11"/>
        <rFont val="細明體"/>
        <family val="3"/>
      </rPr>
      <t>月</t>
    </r>
  </si>
  <si>
    <r>
      <t>7</t>
    </r>
    <r>
      <rPr>
        <sz val="11"/>
        <rFont val="細明體"/>
        <family val="3"/>
      </rPr>
      <t>月</t>
    </r>
  </si>
  <si>
    <r>
      <t>8</t>
    </r>
    <r>
      <rPr>
        <sz val="11"/>
        <rFont val="細明體"/>
        <family val="3"/>
      </rPr>
      <t>月</t>
    </r>
  </si>
  <si>
    <r>
      <t>9</t>
    </r>
    <r>
      <rPr>
        <sz val="11"/>
        <rFont val="細明體"/>
        <family val="3"/>
      </rPr>
      <t>月</t>
    </r>
  </si>
  <si>
    <r>
      <t>10</t>
    </r>
    <r>
      <rPr>
        <sz val="11"/>
        <rFont val="細明體"/>
        <family val="3"/>
      </rPr>
      <t>月</t>
    </r>
  </si>
  <si>
    <r>
      <t>11</t>
    </r>
    <r>
      <rPr>
        <sz val="11"/>
        <rFont val="細明體"/>
        <family val="3"/>
      </rPr>
      <t>月</t>
    </r>
  </si>
  <si>
    <r>
      <t>12</t>
    </r>
    <r>
      <rPr>
        <sz val="11"/>
        <rFont val="細明體"/>
        <family val="3"/>
      </rPr>
      <t>月</t>
    </r>
  </si>
  <si>
    <t>附錄7  基金管理會正式職員考試類別</t>
  </si>
  <si>
    <r>
      <t xml:space="preserve">                                         </t>
    </r>
    <r>
      <rPr>
        <sz val="12"/>
        <rFont val="標楷體"/>
        <family val="4"/>
      </rPr>
      <t xml:space="preserve">中華民國102年底       </t>
    </r>
    <r>
      <rPr>
        <sz val="10"/>
        <rFont val="標楷體"/>
        <family val="4"/>
      </rPr>
      <t xml:space="preserve">                      單位：人                                                 </t>
    </r>
  </si>
  <si>
    <t>考試及格種類</t>
  </si>
  <si>
    <t>依其他法令進用</t>
  </si>
  <si>
    <t>高等考試</t>
  </si>
  <si>
    <t>普通考試</t>
  </si>
  <si>
    <t>初等考試</t>
  </si>
  <si>
    <t>特種考試</t>
  </si>
  <si>
    <t>升等考試</t>
  </si>
  <si>
    <t>其他考試</t>
  </si>
  <si>
    <t xml:space="preserve"> </t>
  </si>
  <si>
    <t>附錄8  基金管理會正式職員年齡分布</t>
  </si>
  <si>
    <t xml:space="preserve">                               中華民國102年底                                                                                                       </t>
  </si>
  <si>
    <r>
      <t>單位：人；歲</t>
    </r>
    <r>
      <rPr>
        <sz val="10"/>
        <rFont val="Times New Roman"/>
        <family val="1"/>
      </rPr>
      <t xml:space="preserve">  </t>
    </r>
  </si>
  <si>
    <t>24歲以下</t>
  </si>
  <si>
    <t>25–29歲</t>
  </si>
  <si>
    <t>30–34歲</t>
  </si>
  <si>
    <t>35–39歲</t>
  </si>
  <si>
    <t>40–44歲</t>
  </si>
  <si>
    <t>45–49歲</t>
  </si>
  <si>
    <t>50–54歲</t>
  </si>
  <si>
    <t>55–59歲</t>
  </si>
  <si>
    <t>60–64歲</t>
  </si>
  <si>
    <t>65歲以上</t>
  </si>
  <si>
    <t>平均年齡</t>
  </si>
  <si>
    <t>附錄9  基金管理會正式職員任職年資</t>
  </si>
  <si>
    <t xml:space="preserve">                               中華民國102年底                                                                                                        </t>
  </si>
  <si>
    <r>
      <t>單位：人；年</t>
    </r>
    <r>
      <rPr>
        <sz val="10"/>
        <rFont val="Times New Roman"/>
        <family val="1"/>
      </rPr>
      <t xml:space="preserve">  </t>
    </r>
  </si>
  <si>
    <t>4年以下</t>
  </si>
  <si>
    <t>5–9年</t>
  </si>
  <si>
    <t>10–14年</t>
  </si>
  <si>
    <t>15–19年</t>
  </si>
  <si>
    <t>20–24年</t>
  </si>
  <si>
    <t>25–29年</t>
  </si>
  <si>
    <t>30年以上</t>
  </si>
  <si>
    <t>平均年資</t>
  </si>
  <si>
    <t>項目別</t>
  </si>
  <si>
    <t>92年度</t>
  </si>
  <si>
    <t>附錄4  最近10年基金管理會行政經費預決算</t>
  </si>
  <si>
    <t/>
  </si>
  <si>
    <t xml:space="preserve">   </t>
  </si>
  <si>
    <t>附錄1   提   撥</t>
  </si>
  <si>
    <t>進   度   表</t>
  </si>
  <si>
    <t>民國</t>
  </si>
  <si>
    <t>102年12月31日</t>
  </si>
  <si>
    <t>單位：新臺幣元</t>
  </si>
  <si>
    <t>精算基準日</t>
  </si>
  <si>
    <t>基金資產</t>
  </si>
  <si>
    <t>潛藏負債
（領取給付人員及在職人員之未來淨給付精算現值）</t>
  </si>
  <si>
    <t>已提存退休基金</t>
  </si>
  <si>
    <t>未提撥</t>
  </si>
  <si>
    <t>已提撥比例</t>
  </si>
  <si>
    <t>涵蓋薪資</t>
  </si>
  <si>
    <t>未提撥退休金負債</t>
  </si>
  <si>
    <t>實際價值</t>
  </si>
  <si>
    <t>退休金負債</t>
  </si>
  <si>
    <t>對涵蓋薪資之比例</t>
  </si>
  <si>
    <t>(1)</t>
  </si>
  <si>
    <t>(2)</t>
  </si>
  <si>
    <t>(3)=(1)-(2)</t>
  </si>
  <si>
    <t>(2)/(1)</t>
  </si>
  <si>
    <t>(4)</t>
  </si>
  <si>
    <t>(3)/(4)</t>
  </si>
  <si>
    <t>身分別</t>
  </si>
  <si>
    <t xml:space="preserve">   公務人員</t>
  </si>
  <si>
    <t xml:space="preserve">   教育人員</t>
  </si>
  <si>
    <t xml:space="preserve">   軍職人員</t>
  </si>
  <si>
    <t xml:space="preserve">   政務人員</t>
  </si>
  <si>
    <t>合計</t>
  </si>
  <si>
    <t>註1：本表委託精算專家編製，係表達基金在本年度之提撥進度。</t>
  </si>
  <si>
    <t>註2：潛藏負債包含下列兩項退休金負債之和：</t>
  </si>
  <si>
    <t xml:space="preserve">     （1）領取定期給付人員於精算基準日之未來給付精算現值。</t>
  </si>
  <si>
    <t xml:space="preserve">     （2）在職人員於精算基準日之未來淨給付精算現值：</t>
  </si>
  <si>
    <t xml:space="preserve">          －未具有選擇權者：任職未滿15年或年齡未滿50歲，均按一次退休金支領方式計算</t>
  </si>
  <si>
    <t xml:space="preserve">            其退休金負債。</t>
  </si>
  <si>
    <t xml:space="preserve">          －具有選擇權者：則按月退休金之現行組合占率(公務、教育人員98%，軍職人員</t>
  </si>
  <si>
    <t xml:space="preserve">            100%，政務人員72%)計算其退休金負債。</t>
  </si>
  <si>
    <t>註3：已提存退休基金係參照基金管理委員會102年度委託人權益賸餘分配表編製。</t>
  </si>
  <si>
    <t>註4：涵蓋薪資係精算基準日(102年12月31日)參加人員之年度本俸2倍合計數。</t>
  </si>
  <si>
    <t>註5：具月退休金選擇權，以「任職滿15年且年齡滿50歲者」為條件，然100年1月1日修正施行</t>
  </si>
  <si>
    <t xml:space="preserve">     之公務人員退休法已將月退休金起支年齡延後至60歲（任職30年者為55歲），另自100年</t>
  </si>
  <si>
    <t xml:space="preserve">     至109年間設有過渡期間，以年資加年齡之合計數，符合當年法定指標數者為擇領條件，</t>
  </si>
  <si>
    <t xml:space="preserve">     並於110年以後，月退休金起支年齡僅為60歲或55歲。</t>
  </si>
  <si>
    <t>精算評估之基礎</t>
  </si>
  <si>
    <t>人數</t>
  </si>
  <si>
    <t>平均年齡</t>
  </si>
  <si>
    <t>平均年資</t>
  </si>
  <si>
    <t>折現率</t>
  </si>
  <si>
    <t>月退選擇比例</t>
  </si>
  <si>
    <t>離職率</t>
  </si>
  <si>
    <t>資遣率</t>
  </si>
  <si>
    <t>（依經驗值修勻）</t>
  </si>
  <si>
    <t>死亡率</t>
  </si>
  <si>
    <t>20-24</t>
  </si>
  <si>
    <t>25-29</t>
  </si>
  <si>
    <t>30-34</t>
  </si>
  <si>
    <t>35-39</t>
  </si>
  <si>
    <t>40-44</t>
  </si>
  <si>
    <t>45-49</t>
  </si>
  <si>
    <t>50-54</t>
  </si>
  <si>
    <t>55-59</t>
  </si>
  <si>
    <t>60-64</t>
  </si>
  <si>
    <r>
      <t xml:space="preserve">       針對公務人員退休撫卹基金管理委員會委託辦理基金第五次精算案之民國</t>
    </r>
  </si>
  <si>
    <t>102年12月31日為精算基準日之基金淨資產及提撥狀況表，精算評估之基礎分述</t>
  </si>
  <si>
    <t>如下：</t>
  </si>
  <si>
    <t>1.</t>
  </si>
  <si>
    <t>參加基金人員之分析</t>
  </si>
  <si>
    <t>參加基金人員於精算基準日之基本資料如下：</t>
  </si>
  <si>
    <t>公務人員</t>
  </si>
  <si>
    <t>教育人員</t>
  </si>
  <si>
    <t>軍職人員</t>
  </si>
  <si>
    <t>政務人員</t>
  </si>
  <si>
    <t>54(註)</t>
  </si>
  <si>
    <t>平均俸額(元)</t>
  </si>
  <si>
    <t>註：政務人員自93年1月1日起依法不再參加退撫基金，在職人員則以102年12月31日為基準日，統計</t>
  </si>
  <si>
    <t>　　92年12月31日前參加退撫基金，而尚未領取退職金或離職退費之人員。</t>
  </si>
  <si>
    <t>2.</t>
  </si>
  <si>
    <t>精算評估之假設</t>
  </si>
  <si>
    <t>精算評估之假設係依基金第五次精算案於精算評估報告書之精算假設，重要假設彙整如下：</t>
  </si>
  <si>
    <t>通膨相關調薪率</t>
  </si>
  <si>
    <t>職級變動產生之俸點增加數</t>
  </si>
  <si>
    <t>採平均俸點增加數</t>
  </si>
  <si>
    <t>採有職級俸點上限
之平均俸點增加數</t>
  </si>
  <si>
    <t>不變</t>
  </si>
  <si>
    <t>月退休後死亡選擇一次撫慰比例</t>
  </si>
  <si>
    <t>年撫卹金給與年限</t>
  </si>
  <si>
    <t>11年</t>
  </si>
  <si>
    <t>10年</t>
  </si>
  <si>
    <t>20年</t>
  </si>
  <si>
    <t>15年</t>
  </si>
  <si>
    <t xml:space="preserve">      如附表1</t>
  </si>
  <si>
    <t xml:space="preserve">      如附表2</t>
  </si>
  <si>
    <t>退休(伍)率</t>
  </si>
  <si>
    <t>依經驗值，反應75制逐年調整至85制
(詳附表3-1)</t>
  </si>
  <si>
    <t>依經驗值，同時反應50及55歲退休高峰
(詳附表3-1)</t>
  </si>
  <si>
    <t>依經驗值，軍官及士官採年齡退伍假設
(詳附表3-1)</t>
  </si>
  <si>
    <t xml:space="preserve">依經驗值
(詳附表3-1)
</t>
  </si>
  <si>
    <t>但士兵採年資退伍假設
(詳附表3-2)</t>
  </si>
  <si>
    <t xml:space="preserve">本次V.S.第二回年金生命表          </t>
  </si>
  <si>
    <t>男﹕70-100%</t>
  </si>
  <si>
    <t>男﹕50-100%</t>
  </si>
  <si>
    <t>男﹕60-100%</t>
  </si>
  <si>
    <t>女：50-100%</t>
  </si>
  <si>
    <t>女：60-100%</t>
  </si>
  <si>
    <t>3.</t>
  </si>
  <si>
    <t>精算評估之方法</t>
  </si>
  <si>
    <t>潛藏負債係採加入年齡精算成本法評價。</t>
  </si>
  <si>
    <t>附表1  離職率</t>
  </si>
  <si>
    <t>單位:‰</t>
  </si>
  <si>
    <t>年齡</t>
  </si>
  <si>
    <t>男性</t>
  </si>
  <si>
    <t>女性</t>
  </si>
  <si>
    <t>65-69</t>
  </si>
  <si>
    <t>70-74</t>
  </si>
  <si>
    <t>附表2  資遣率</t>
  </si>
  <si>
    <t>單位:‰</t>
  </si>
  <si>
    <t>年齡</t>
  </si>
  <si>
    <t>公務人員</t>
  </si>
  <si>
    <t>教育人員</t>
  </si>
  <si>
    <t>附表3-1  退休(伍)率</t>
  </si>
  <si>
    <t>軍職人員(軍官)</t>
  </si>
  <si>
    <t>軍職人員(士官)</t>
  </si>
  <si>
    <t>政務人員</t>
  </si>
  <si>
    <t>65-69</t>
  </si>
  <si>
    <t>70-74</t>
  </si>
  <si>
    <t>附表3-2  士兵退伍率及晉任率假設</t>
  </si>
  <si>
    <t>服務年資</t>
  </si>
  <si>
    <t>退伍</t>
  </si>
  <si>
    <t>晉任士官</t>
  </si>
  <si>
    <r>
      <t>註三：加權目標收益率＝各運用項目之預定收益率</t>
    </r>
    <r>
      <rPr>
        <sz val="16"/>
        <rFont val="Times New Roman"/>
        <family val="1"/>
      </rPr>
      <t xml:space="preserve"> × </t>
    </r>
    <r>
      <rPr>
        <sz val="16"/>
        <rFont val="標楷體"/>
        <family val="4"/>
      </rPr>
      <t>中心配置比例。</t>
    </r>
  </si>
  <si>
    <t>第8次
(續約)</t>
  </si>
  <si>
    <r>
      <t xml:space="preserve">            </t>
    </r>
    <r>
      <rPr>
        <sz val="10"/>
        <rFont val="新細明體"/>
        <family val="1"/>
      </rPr>
      <t>2.</t>
    </r>
    <r>
      <rPr>
        <sz val="10"/>
        <rFont val="標楷體"/>
        <family val="4"/>
      </rPr>
      <t>自95年度起，作業外收入及作業外支出中之投資損益、評價損益及匯兌損益等相對科目改採淨額表達。</t>
    </r>
  </si>
  <si>
    <t>附註：本表以參加公務人員退休撫卹基金之政務人員為統計對象。</t>
  </si>
  <si>
    <r>
      <t xml:space="preserve">            2.</t>
    </r>
    <r>
      <rPr>
        <sz val="10"/>
        <rFont val="標楷體"/>
        <family val="4"/>
      </rPr>
      <t xml:space="preserve">交易目的之金融短期投資包括買入商業本票、買入承兌匯票、購買國庫券及股票等。          </t>
    </r>
  </si>
  <si>
    <r>
      <t xml:space="preserve">            </t>
    </r>
    <r>
      <rPr>
        <sz val="10"/>
        <rFont val="標楷體"/>
        <family val="4"/>
      </rPr>
      <t>3.自95年度起，財務收入及財務支出中之投資損益、評價損益及匯兌損益等相對科目改採淨額表達。</t>
    </r>
  </si>
  <si>
    <r>
      <t>註一：本項金額為年度終了時預估之總可運用資金數，係由年度開始可運用資金數</t>
    </r>
    <r>
      <rPr>
        <sz val="16"/>
        <rFont val="Times New Roman"/>
        <family val="1"/>
      </rPr>
      <t>5,077.42</t>
    </r>
    <r>
      <rPr>
        <sz val="16"/>
        <rFont val="標楷體"/>
        <family val="4"/>
      </rPr>
      <t>億元、本年度核定編列國</t>
    </r>
  </si>
  <si>
    <t>庫撥補數7.40億元，及於年度中陸續發生並累積之基金收支結餘數71.68億元所組成。</t>
  </si>
  <si>
    <r>
      <t xml:space="preserve">     </t>
    </r>
    <r>
      <rPr>
        <sz val="16"/>
        <rFont val="新細明體"/>
        <family val="1"/>
      </rPr>
      <t xml:space="preserve">  </t>
    </r>
    <r>
      <rPr>
        <sz val="16"/>
        <rFont val="Times New Roman"/>
        <family val="1"/>
      </rPr>
      <t>2.</t>
    </r>
    <r>
      <rPr>
        <sz val="16"/>
        <rFont val="標楷體"/>
        <family val="4"/>
      </rPr>
      <t>國外「上市公司股票及ETF」與「受益憑證及共同信託基金」之預定收益率係按最近10年（以101年3月為基</t>
    </r>
  </si>
  <si>
    <t>準，往前推算10年）摩根史坦利全球指數年化平均報酬率5.33%估算。</t>
  </si>
  <si>
    <r>
      <t xml:space="preserve">            5.</t>
    </r>
    <r>
      <rPr>
        <sz val="16"/>
        <rFont val="標楷體"/>
        <family val="4"/>
      </rPr>
      <t>「各級政府或公營事業辦理經濟建設之貸款或投資」之預定收益率係以臺幣銀行存款預定收益率</t>
    </r>
    <r>
      <rPr>
        <sz val="16"/>
        <rFont val="Times New Roman"/>
        <family val="1"/>
      </rPr>
      <t>0.80%</t>
    </r>
    <r>
      <rPr>
        <sz val="16"/>
        <rFont val="標楷體"/>
        <family val="4"/>
      </rPr>
      <t>加</t>
    </r>
  </si>
  <si>
    <r>
      <t xml:space="preserve">            7.</t>
    </r>
    <r>
      <rPr>
        <sz val="16"/>
        <rFont val="標楷體"/>
        <family val="4"/>
      </rPr>
      <t>國內「委託經營」</t>
    </r>
    <r>
      <rPr>
        <sz val="16"/>
        <rFont val="Times New Roman"/>
        <family val="1"/>
      </rPr>
      <t>(</t>
    </r>
    <r>
      <rPr>
        <sz val="16"/>
        <rFont val="標楷體"/>
        <family val="4"/>
      </rPr>
      <t>中心配置比例</t>
    </r>
    <r>
      <rPr>
        <sz val="16"/>
        <rFont val="Times New Roman"/>
        <family val="1"/>
      </rPr>
      <t>18%</t>
    </r>
    <r>
      <rPr>
        <sz val="16"/>
        <rFont val="標楷體"/>
        <family val="4"/>
      </rPr>
      <t>，其中資本利得</t>
    </r>
    <r>
      <rPr>
        <sz val="16"/>
        <rFont val="Times New Roman"/>
        <family val="1"/>
      </rPr>
      <t>15%</t>
    </r>
    <r>
      <rPr>
        <sz val="16"/>
        <rFont val="標楷體"/>
        <family val="4"/>
      </rPr>
      <t>、固定收益</t>
    </r>
    <r>
      <rPr>
        <sz val="16"/>
        <rFont val="Times New Roman"/>
        <family val="1"/>
      </rPr>
      <t>3%)</t>
    </r>
    <r>
      <rPr>
        <sz val="16"/>
        <rFont val="標楷體"/>
        <family val="4"/>
      </rPr>
      <t>之預定收益率，以國內股票預定收</t>
    </r>
  </si>
  <si>
    <r>
      <t xml:space="preserve">                                  </t>
    </r>
    <r>
      <rPr>
        <sz val="12"/>
        <rFont val="標楷體"/>
        <family val="4"/>
      </rPr>
      <t>中華民國93年至102年</t>
    </r>
    <r>
      <rPr>
        <sz val="10"/>
        <rFont val="標楷體"/>
        <family val="4"/>
      </rPr>
      <t xml:space="preserve">                      單位：新臺幣千元                                                 </t>
    </r>
  </si>
  <si>
    <r>
      <t>附註：本表以參加公務人員退休撫卹基金之政務人員、公務人員、教育人員及軍職人員為統計對象。</t>
    </r>
  </si>
  <si>
    <t xml:space="preserve">      2.依陸海空軍軍官士官服役條例第23條規定，服現役3年以上未滿20年者，按服現役年資，給與退伍金。</t>
  </si>
  <si>
    <t xml:space="preserve">        故為配合上開軍職人員服役滿3年即可辦理退役領取退伍金之規定(依一般推算年齡約22歲即可辦退)，</t>
  </si>
  <si>
    <t xml:space="preserve">        本表係以22歲作為統計人數之起算點。</t>
  </si>
  <si>
    <t xml:space="preserve">       (自民國102年1月1日  至102年12月31日止)</t>
  </si>
  <si>
    <t xml:space="preserve">       表50 退撫基金 運用組合規劃表</t>
  </si>
  <si>
    <t>表51  退撫基金運用組合規劃比較表</t>
  </si>
  <si>
    <t>中華民國102年1月1日至102年12月31日</t>
  </si>
  <si>
    <t>單位：新臺幣億元</t>
  </si>
  <si>
    <t>項
目</t>
  </si>
  <si>
    <t>實際運用配置</t>
  </si>
  <si>
    <t>比例(%)</t>
  </si>
  <si>
    <t>自     行     經     營</t>
  </si>
  <si>
    <t>資 本 利 得</t>
  </si>
  <si>
    <t>1.上市(上櫃)公司股票及ETF</t>
  </si>
  <si>
    <t>2.受益憑證及共同信託基金</t>
  </si>
  <si>
    <t>3.上市(上櫃)公司股票及ETF</t>
  </si>
  <si>
    <t>4.受益憑證及共同信託基金</t>
  </si>
  <si>
    <t>固  定  收  益</t>
  </si>
  <si>
    <t>國     內</t>
  </si>
  <si>
    <t>5.臺幣銀行存款</t>
  </si>
  <si>
    <t>6. 短期票券及庫券</t>
  </si>
  <si>
    <t>7.債券</t>
  </si>
  <si>
    <t>8.與公務人員福利有關設施之投資及貸款</t>
  </si>
  <si>
    <t>9.各級政府或公營事業辦理經濟建設之貸款或投資</t>
  </si>
  <si>
    <t>國  外</t>
  </si>
  <si>
    <t>10.外幣銀行存款</t>
  </si>
  <si>
    <t>11.短期票券及庫券</t>
  </si>
  <si>
    <t>12.債券</t>
  </si>
  <si>
    <t>委 託 經 營</t>
  </si>
  <si>
    <t>13.國內委託經營</t>
  </si>
  <si>
    <t>14.國外委託經營</t>
  </si>
  <si>
    <t>15.其他</t>
  </si>
  <si>
    <t>-</t>
  </si>
  <si>
    <t xml:space="preserve">      3.本表退休俸人數包含支領贍養金人數。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</si>
</sst>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 "/>
    <numFmt numFmtId="178" formatCode="0.00_);[Red]\(0.00\)"/>
    <numFmt numFmtId="179" formatCode="#,##0.00_ "/>
    <numFmt numFmtId="180" formatCode="#,##0.000_ "/>
    <numFmt numFmtId="181" formatCode="0.00_ "/>
    <numFmt numFmtId="182" formatCode="_-* #,##0_-;\-* #,##0_-;_-* &quot;-&quot;??_-;_-@_-"/>
    <numFmt numFmtId="183" formatCode="#,##0.00_);[Red]\(#,##0.00\)"/>
    <numFmt numFmtId="184" formatCode="#,##0_);[Red]\(#,##0\)"/>
    <numFmt numFmtId="185" formatCode="_-* #,##0.000_-;\-* #,##0.000_-;_-* &quot;-&quot;_-;_-@_-"/>
    <numFmt numFmtId="186" formatCode="0.000_ "/>
    <numFmt numFmtId="187" formatCode="_-* #,##0.00_-;\-* #,##0.00_-;_-* &quot;-&quot;_-;_-@_-"/>
    <numFmt numFmtId="188" formatCode="\ #,##0;\-\ #,##0;&quot;-&quot;"/>
    <numFmt numFmtId="189" formatCode="0.0%"/>
    <numFmt numFmtId="190" formatCode="_-* #,##0.0_-;\-* #,##0.0_-;_-* &quot;-&quot;??_-;_-@_-"/>
    <numFmt numFmtId="191" formatCode="0.00_ ;[Red]\-0.00\ "/>
    <numFmt numFmtId="192" formatCode="#,##0.0_);[Red]\(#,##0.0\)"/>
    <numFmt numFmtId="193" formatCode="0.0_ "/>
  </numFmts>
  <fonts count="52">
    <font>
      <sz val="12"/>
      <name val="新細明體"/>
      <family val="1"/>
    </font>
    <font>
      <u val="single"/>
      <sz val="12"/>
      <color indexed="36"/>
      <name val="Times New Roman"/>
      <family val="1"/>
    </font>
    <font>
      <u val="single"/>
      <sz val="12"/>
      <color indexed="12"/>
      <name val="Times New Roman"/>
      <family val="1"/>
    </font>
    <font>
      <sz val="9"/>
      <name val="新細明體"/>
      <family val="1"/>
    </font>
    <font>
      <b/>
      <sz val="16"/>
      <name val="標楷體"/>
      <family val="4"/>
    </font>
    <font>
      <sz val="12"/>
      <name val="標楷體"/>
      <family val="4"/>
    </font>
    <font>
      <sz val="10"/>
      <name val="標楷體"/>
      <family val="4"/>
    </font>
    <font>
      <b/>
      <sz val="12"/>
      <name val="標楷體"/>
      <family val="4"/>
    </font>
    <font>
      <b/>
      <sz val="18"/>
      <name val="標楷體"/>
      <family val="4"/>
    </font>
    <font>
      <sz val="12"/>
      <name val="Times New Roman"/>
      <family val="1"/>
    </font>
    <font>
      <sz val="11"/>
      <name val="標楷體"/>
      <family val="4"/>
    </font>
    <font>
      <sz val="10"/>
      <name val="Times New Roman"/>
      <family val="1"/>
    </font>
    <font>
      <sz val="9"/>
      <name val="細明體"/>
      <family val="3"/>
    </font>
    <font>
      <sz val="11"/>
      <name val="Times New Roman"/>
      <family val="1"/>
    </font>
    <font>
      <b/>
      <sz val="12"/>
      <name val="Times New Roman"/>
      <family val="1"/>
    </font>
    <font>
      <sz val="11"/>
      <name val="細明體"/>
      <family val="3"/>
    </font>
    <font>
      <sz val="11"/>
      <name val="新細明體"/>
      <family val="1"/>
    </font>
    <font>
      <sz val="9"/>
      <name val="Times New Roman"/>
      <family val="1"/>
    </font>
    <font>
      <sz val="9"/>
      <name val="標楷體"/>
      <family val="4"/>
    </font>
    <font>
      <b/>
      <i/>
      <sz val="12"/>
      <name val="標楷體"/>
      <family val="4"/>
    </font>
    <font>
      <sz val="10"/>
      <color indexed="8"/>
      <name val="Times New Roman"/>
      <family val="1"/>
    </font>
    <font>
      <b/>
      <i/>
      <sz val="8"/>
      <name val="標楷體"/>
      <family val="4"/>
    </font>
    <font>
      <sz val="8"/>
      <name val="Times New Roman"/>
      <family val="1"/>
    </font>
    <font>
      <sz val="8"/>
      <name val="標楷體"/>
      <family val="4"/>
    </font>
    <font>
      <b/>
      <sz val="16"/>
      <name val="Times New Roman"/>
      <family val="1"/>
    </font>
    <font>
      <sz val="28"/>
      <name val="標楷體"/>
      <family val="4"/>
    </font>
    <font>
      <sz val="18"/>
      <name val="Times New Roman"/>
      <family val="1"/>
    </font>
    <font>
      <sz val="16"/>
      <name val="標楷體"/>
      <family val="4"/>
    </font>
    <font>
      <sz val="20"/>
      <name val="標楷體"/>
      <family val="4"/>
    </font>
    <font>
      <sz val="13"/>
      <name val="Times New Roman"/>
      <family val="1"/>
    </font>
    <font>
      <sz val="16"/>
      <name val="Times New Roman"/>
      <family val="1"/>
    </font>
    <font>
      <sz val="14"/>
      <name val="Times New Roman"/>
      <family val="1"/>
    </font>
    <font>
      <sz val="16"/>
      <name val="新細明體"/>
      <family val="1"/>
    </font>
    <font>
      <sz val="14"/>
      <name val="標楷體"/>
      <family val="4"/>
    </font>
    <font>
      <sz val="20"/>
      <name val="新細明體"/>
      <family val="1"/>
    </font>
    <font>
      <sz val="14"/>
      <name val="新細明體"/>
      <family val="1"/>
    </font>
    <font>
      <sz val="10"/>
      <name val="新細明體"/>
      <family val="1"/>
    </font>
    <font>
      <sz val="12"/>
      <name val="華康楷書體W5"/>
      <family val="3"/>
    </font>
    <font>
      <sz val="9"/>
      <name val="華康楷書體W5"/>
      <family val="3"/>
    </font>
    <font>
      <b/>
      <sz val="9"/>
      <name val="新細明體"/>
      <family val="1"/>
    </font>
    <font>
      <sz val="11"/>
      <color indexed="8"/>
      <name val="Times New Roman"/>
      <family val="1"/>
    </font>
    <font>
      <sz val="9"/>
      <name val="Arial Unicode MS"/>
      <family val="1"/>
    </font>
    <font>
      <sz val="8"/>
      <name val="華康楷書體W5"/>
      <family val="3"/>
    </font>
    <font>
      <sz val="8"/>
      <name val="新細明體"/>
      <family val="1"/>
    </font>
    <font>
      <sz val="10"/>
      <color indexed="8"/>
      <name val="標楷體"/>
      <family val="4"/>
    </font>
    <font>
      <b/>
      <i/>
      <sz val="12"/>
      <name val="Times New Roman"/>
      <family val="1"/>
    </font>
    <font>
      <sz val="16"/>
      <color indexed="12"/>
      <name val="標楷體"/>
      <family val="4"/>
    </font>
    <font>
      <sz val="14"/>
      <color indexed="12"/>
      <name val="標楷體"/>
      <family val="4"/>
    </font>
    <font>
      <sz val="18"/>
      <color indexed="12"/>
      <name val="標楷體"/>
      <family val="4"/>
    </font>
    <font>
      <sz val="12"/>
      <color indexed="12"/>
      <name val="標楷體"/>
      <family val="4"/>
    </font>
    <font>
      <sz val="12"/>
      <color indexed="10"/>
      <name val="標楷體"/>
      <family val="4"/>
    </font>
    <font>
      <b/>
      <sz val="8"/>
      <name val="新細明體"/>
      <family val="2"/>
    </font>
  </fonts>
  <fills count="2">
    <fill>
      <patternFill/>
    </fill>
    <fill>
      <patternFill patternType="gray125"/>
    </fill>
  </fills>
  <borders count="53">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style="thin"/>
    </border>
    <border>
      <left style="medium"/>
      <right style="medium"/>
      <top style="thin"/>
      <bottom style="thin"/>
    </border>
    <border>
      <left>
        <color indexed="63"/>
      </left>
      <right>
        <color indexed="63"/>
      </right>
      <top style="thin"/>
      <bottom style="medium"/>
    </border>
    <border>
      <left>
        <color indexed="63"/>
      </left>
      <right style="thin"/>
      <top style="thin"/>
      <bottom style="medium"/>
    </border>
    <border>
      <left style="medium"/>
      <right style="medium"/>
      <top style="thin"/>
      <bottom style="medium"/>
    </border>
    <border>
      <left style="thin"/>
      <right style="medium"/>
      <top style="thin"/>
      <bottom style="thin"/>
    </border>
    <border>
      <left style="thin"/>
      <right style="medium"/>
      <top style="thin"/>
      <bottom style="medium"/>
    </border>
    <border>
      <left style="medium"/>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style="medium"/>
    </border>
    <border>
      <left style="medium"/>
      <right style="medium"/>
      <top style="medium"/>
      <bottom style="thin"/>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thin"/>
    </border>
    <border>
      <left>
        <color indexed="63"/>
      </left>
      <right style="medium"/>
      <top style="thin"/>
      <bottom style="medium"/>
    </border>
    <border>
      <left>
        <color indexed="63"/>
      </left>
      <right style="medium"/>
      <top style="medium"/>
      <bottom style="thin"/>
    </border>
    <border>
      <left>
        <color indexed="63"/>
      </left>
      <right style="medium"/>
      <top>
        <color indexed="63"/>
      </top>
      <bottom style="medium"/>
    </border>
    <border>
      <left style="thin"/>
      <right style="medium"/>
      <top>
        <color indexed="63"/>
      </top>
      <bottom style="thin"/>
    </border>
    <border>
      <left style="thin"/>
      <right style="thin"/>
      <top style="thin"/>
      <bottom style="double"/>
    </border>
    <border>
      <left style="thin"/>
      <right>
        <color indexed="63"/>
      </right>
      <top style="thin"/>
      <bottom style="double"/>
    </border>
    <border>
      <left style="thin"/>
      <right style="thin"/>
      <top style="double"/>
      <bottom style="thin"/>
    </border>
    <border>
      <left>
        <color indexed="63"/>
      </left>
      <right>
        <color indexed="63"/>
      </right>
      <top style="medium"/>
      <bottom>
        <color indexed="63"/>
      </bottom>
    </border>
    <border>
      <left style="medium"/>
      <right style="thin"/>
      <top>
        <color indexed="63"/>
      </top>
      <bottom style="thin"/>
    </border>
    <border>
      <left style="medium"/>
      <right style="thin"/>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double"/>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100">
    <xf numFmtId="0" fontId="0" fillId="0" borderId="0" xfId="0" applyAlignment="1">
      <alignment/>
    </xf>
    <xf numFmtId="0" fontId="5" fillId="0" borderId="0" xfId="26" applyFont="1">
      <alignment/>
      <protection/>
    </xf>
    <xf numFmtId="0" fontId="5" fillId="0" borderId="0" xfId="26" applyFont="1" applyBorder="1">
      <alignment/>
      <protection/>
    </xf>
    <xf numFmtId="0" fontId="6" fillId="0" borderId="0" xfId="26" applyFont="1" applyBorder="1" applyAlignment="1">
      <alignment horizontal="right"/>
      <protection/>
    </xf>
    <xf numFmtId="0" fontId="7" fillId="0" borderId="0" xfId="26" applyFont="1" applyBorder="1" applyAlignment="1">
      <alignment horizontal="center"/>
      <protection/>
    </xf>
    <xf numFmtId="0" fontId="8" fillId="0" borderId="0" xfId="26" applyFont="1">
      <alignment/>
      <protection/>
    </xf>
    <xf numFmtId="0" fontId="5" fillId="0" borderId="1" xfId="26" applyFont="1" applyBorder="1" applyAlignment="1">
      <alignment horizontal="center" vertical="center"/>
      <protection/>
    </xf>
    <xf numFmtId="0" fontId="5" fillId="0" borderId="2" xfId="26" applyFont="1" applyBorder="1" applyAlignment="1">
      <alignment horizontal="center" vertical="center"/>
      <protection/>
    </xf>
    <xf numFmtId="0" fontId="5" fillId="0" borderId="2" xfId="26" applyFont="1" applyBorder="1" applyAlignment="1">
      <alignment horizontal="center" vertical="center" wrapText="1"/>
      <protection/>
    </xf>
    <xf numFmtId="0" fontId="5" fillId="0" borderId="3" xfId="26" applyFont="1" applyBorder="1" applyAlignment="1">
      <alignment horizontal="center" vertical="center" wrapText="1"/>
      <protection/>
    </xf>
    <xf numFmtId="0" fontId="5" fillId="0" borderId="4" xfId="26" applyFont="1" applyBorder="1" applyAlignment="1">
      <alignment horizontal="center" vertical="center"/>
      <protection/>
    </xf>
    <xf numFmtId="41" fontId="9" fillId="0" borderId="0" xfId="26" applyNumberFormat="1" applyFont="1" applyBorder="1" applyAlignment="1">
      <alignment horizontal="center" vertical="center"/>
      <protection/>
    </xf>
    <xf numFmtId="41" fontId="9" fillId="0" borderId="5" xfId="26" applyNumberFormat="1" applyFont="1" applyBorder="1" applyAlignment="1">
      <alignment horizontal="center" vertical="center"/>
      <protection/>
    </xf>
    <xf numFmtId="41" fontId="9" fillId="0" borderId="6" xfId="26" applyNumberFormat="1" applyFont="1" applyBorder="1" applyAlignment="1">
      <alignment horizontal="center" vertical="center"/>
      <protection/>
    </xf>
    <xf numFmtId="41" fontId="9" fillId="0" borderId="7" xfId="26" applyNumberFormat="1" applyFont="1" applyBorder="1" applyAlignment="1">
      <alignment horizontal="center" vertical="center"/>
      <protection/>
    </xf>
    <xf numFmtId="0" fontId="6" fillId="0" borderId="8" xfId="26" applyFont="1" applyBorder="1" applyAlignment="1">
      <alignment horizontal="left" vertical="center"/>
      <protection/>
    </xf>
    <xf numFmtId="0" fontId="6" fillId="0" borderId="0" xfId="26" applyFont="1" applyAlignment="1">
      <alignment vertical="center"/>
      <protection/>
    </xf>
    <xf numFmtId="0" fontId="7" fillId="0" borderId="0" xfId="26" applyFont="1">
      <alignment/>
      <protection/>
    </xf>
    <xf numFmtId="0" fontId="6" fillId="0" borderId="7" xfId="26" applyFont="1" applyBorder="1" applyAlignment="1">
      <alignment horizontal="right"/>
      <protection/>
    </xf>
    <xf numFmtId="0" fontId="10" fillId="0" borderId="1" xfId="26" applyFont="1" applyBorder="1" applyAlignment="1">
      <alignment horizontal="center" vertical="center"/>
      <protection/>
    </xf>
    <xf numFmtId="0" fontId="10" fillId="0" borderId="2" xfId="26" applyFont="1" applyBorder="1" applyAlignment="1">
      <alignment horizontal="center" vertical="center" wrapText="1"/>
      <protection/>
    </xf>
    <xf numFmtId="0" fontId="10" fillId="0" borderId="9" xfId="26" applyFont="1" applyBorder="1" applyAlignment="1">
      <alignment horizontal="center" vertical="center"/>
      <protection/>
    </xf>
    <xf numFmtId="0" fontId="10" fillId="0" borderId="2" xfId="26" applyFont="1" applyBorder="1" applyAlignment="1">
      <alignment horizontal="center" vertical="center"/>
      <protection/>
    </xf>
    <xf numFmtId="0" fontId="10" fillId="0" borderId="3" xfId="26" applyFont="1" applyBorder="1" applyAlignment="1">
      <alignment horizontal="center" vertical="center" wrapText="1"/>
      <protection/>
    </xf>
    <xf numFmtId="0" fontId="10" fillId="0" borderId="4" xfId="26" applyFont="1" applyBorder="1" applyAlignment="1">
      <alignment horizontal="center" vertical="center"/>
      <protection/>
    </xf>
    <xf numFmtId="41" fontId="11" fillId="0" borderId="0" xfId="26" applyNumberFormat="1" applyFont="1" applyBorder="1" applyAlignment="1">
      <alignment horizontal="right" vertical="center"/>
      <protection/>
    </xf>
    <xf numFmtId="0" fontId="5" fillId="0" borderId="0" xfId="26" applyFont="1" applyBorder="1" applyAlignment="1">
      <alignment vertical="center"/>
      <protection/>
    </xf>
    <xf numFmtId="41" fontId="11" fillId="0" borderId="5" xfId="26" applyNumberFormat="1" applyFont="1" applyBorder="1" applyAlignment="1">
      <alignment horizontal="right" vertical="center"/>
      <protection/>
    </xf>
    <xf numFmtId="41" fontId="11" fillId="0" borderId="6" xfId="26" applyNumberFormat="1" applyFont="1" applyBorder="1" applyAlignment="1">
      <alignment horizontal="right" vertical="center"/>
      <protection/>
    </xf>
    <xf numFmtId="41" fontId="11" fillId="0" borderId="7" xfId="26" applyNumberFormat="1" applyFont="1" applyBorder="1" applyAlignment="1">
      <alignment horizontal="right" vertical="center"/>
      <protection/>
    </xf>
    <xf numFmtId="0" fontId="11" fillId="0" borderId="0" xfId="26" applyFont="1" applyAlignment="1">
      <alignment vertical="center"/>
      <protection/>
    </xf>
    <xf numFmtId="41" fontId="6" fillId="0" borderId="0" xfId="26" applyNumberFormat="1" applyFont="1" applyAlignment="1">
      <alignment horizontal="right" vertical="center"/>
      <protection/>
    </xf>
    <xf numFmtId="0" fontId="10" fillId="0" borderId="10" xfId="26" applyFont="1" applyBorder="1" applyAlignment="1">
      <alignment horizontal="center" vertical="center"/>
      <protection/>
    </xf>
    <xf numFmtId="0" fontId="8" fillId="0" borderId="0" xfId="26" applyFont="1" applyBorder="1">
      <alignment/>
      <protection/>
    </xf>
    <xf numFmtId="0" fontId="5" fillId="0" borderId="10" xfId="26" applyFont="1" applyFill="1" applyBorder="1" applyAlignment="1">
      <alignment horizontal="center" vertical="center"/>
      <protection/>
    </xf>
    <xf numFmtId="41" fontId="9" fillId="0" borderId="0" xfId="26" applyNumberFormat="1" applyFont="1" applyAlignment="1">
      <alignment horizontal="center" vertical="center"/>
      <protection/>
    </xf>
    <xf numFmtId="0" fontId="5" fillId="0" borderId="0" xfId="26" applyFont="1" applyAlignment="1">
      <alignment vertical="center"/>
      <protection/>
    </xf>
    <xf numFmtId="41" fontId="9" fillId="0" borderId="0" xfId="26" applyNumberFormat="1" applyFont="1" applyFill="1" applyBorder="1" applyAlignment="1">
      <alignment horizontal="center" vertical="center"/>
      <protection/>
    </xf>
    <xf numFmtId="41" fontId="9" fillId="0" borderId="7" xfId="26" applyNumberFormat="1" applyFont="1" applyFill="1" applyBorder="1" applyAlignment="1">
      <alignment horizontal="center" vertical="center"/>
      <protection/>
    </xf>
    <xf numFmtId="0" fontId="6" fillId="0" borderId="0" xfId="26" applyFont="1" applyBorder="1" applyAlignment="1">
      <alignment horizontal="left" vertical="center"/>
      <protection/>
    </xf>
    <xf numFmtId="0" fontId="6" fillId="0" borderId="0" xfId="26" applyFont="1">
      <alignment/>
      <protection/>
    </xf>
    <xf numFmtId="0" fontId="0" fillId="0" borderId="0" xfId="26">
      <alignment/>
      <protection/>
    </xf>
    <xf numFmtId="0" fontId="5" fillId="0" borderId="7" xfId="26" applyFont="1" applyBorder="1" applyAlignment="1">
      <alignment/>
      <protection/>
    </xf>
    <xf numFmtId="0" fontId="6" fillId="0" borderId="9" xfId="26" applyFont="1" applyBorder="1" applyAlignment="1">
      <alignment horizontal="center" vertical="center"/>
      <protection/>
    </xf>
    <xf numFmtId="0" fontId="0" fillId="0" borderId="0" xfId="26" applyBorder="1">
      <alignment/>
      <protection/>
    </xf>
    <xf numFmtId="0" fontId="6" fillId="0" borderId="2" xfId="26" applyFont="1" applyBorder="1" applyAlignment="1">
      <alignment horizontal="center" vertical="center"/>
      <protection/>
    </xf>
    <xf numFmtId="0" fontId="6" fillId="0" borderId="2" xfId="26" applyFont="1" applyBorder="1" applyAlignment="1">
      <alignment horizontal="center" vertical="center" wrapText="1"/>
      <protection/>
    </xf>
    <xf numFmtId="0" fontId="6" fillId="0" borderId="4" xfId="26" applyFont="1" applyBorder="1" applyAlignment="1">
      <alignment horizontal="center" vertical="center"/>
      <protection/>
    </xf>
    <xf numFmtId="0" fontId="5" fillId="0" borderId="9" xfId="26" applyFont="1" applyBorder="1" applyAlignment="1">
      <alignment horizontal="center" vertical="center"/>
      <protection/>
    </xf>
    <xf numFmtId="0" fontId="5" fillId="0" borderId="9" xfId="26" applyFont="1" applyBorder="1" applyAlignment="1">
      <alignment horizontal="center" vertical="center" wrapText="1"/>
      <protection/>
    </xf>
    <xf numFmtId="0" fontId="5" fillId="0" borderId="1" xfId="26" applyFont="1" applyBorder="1" applyAlignment="1">
      <alignment horizontal="center" vertical="center" wrapText="1"/>
      <protection/>
    </xf>
    <xf numFmtId="41" fontId="11" fillId="0" borderId="0" xfId="26" applyNumberFormat="1" applyFont="1" applyAlignment="1">
      <alignment horizontal="center" vertical="center"/>
      <protection/>
    </xf>
    <xf numFmtId="41" fontId="11" fillId="0" borderId="0" xfId="26" applyNumberFormat="1" applyFont="1" applyBorder="1" applyAlignment="1">
      <alignment horizontal="center" vertical="center"/>
      <protection/>
    </xf>
    <xf numFmtId="41" fontId="11" fillId="0" borderId="6" xfId="26" applyNumberFormat="1" applyFont="1" applyBorder="1" applyAlignment="1">
      <alignment horizontal="center" vertical="center"/>
      <protection/>
    </xf>
    <xf numFmtId="41" fontId="11" fillId="0" borderId="7" xfId="26" applyNumberFormat="1" applyFont="1" applyBorder="1" applyAlignment="1">
      <alignment horizontal="center" vertical="center"/>
      <protection/>
    </xf>
    <xf numFmtId="0" fontId="6" fillId="0" borderId="0" xfId="26" applyFont="1" applyBorder="1" applyAlignment="1">
      <alignment vertical="center"/>
      <protection/>
    </xf>
    <xf numFmtId="0" fontId="6" fillId="0" borderId="0" xfId="26" applyFont="1" applyAlignment="1">
      <alignment horizontal="left" vertical="top"/>
      <protection/>
    </xf>
    <xf numFmtId="0" fontId="7" fillId="0" borderId="0" xfId="26" applyFont="1" applyAlignment="1">
      <alignment horizontal="left"/>
      <protection/>
    </xf>
    <xf numFmtId="0" fontId="5" fillId="0" borderId="3" xfId="26" applyFont="1" applyBorder="1" applyAlignment="1">
      <alignment horizontal="center" vertical="center"/>
      <protection/>
    </xf>
    <xf numFmtId="0" fontId="6" fillId="0" borderId="8" xfId="26" applyFont="1" applyBorder="1" applyAlignment="1">
      <alignment vertical="center"/>
      <protection/>
    </xf>
    <xf numFmtId="0" fontId="0" fillId="0" borderId="0" xfId="26" applyAlignment="1">
      <alignment vertical="center"/>
      <protection/>
    </xf>
    <xf numFmtId="0" fontId="5" fillId="0" borderId="11" xfId="26" applyFont="1" applyBorder="1" applyAlignment="1">
      <alignment horizontal="center" vertical="center" wrapText="1"/>
      <protection/>
    </xf>
    <xf numFmtId="0" fontId="5" fillId="0" borderId="12" xfId="26" applyFont="1" applyBorder="1" applyAlignment="1">
      <alignment horizontal="center" vertical="center"/>
      <protection/>
    </xf>
    <xf numFmtId="0" fontId="6" fillId="0" borderId="10" xfId="26" applyFont="1" applyBorder="1" applyAlignment="1">
      <alignment horizontal="center" vertical="center"/>
      <protection/>
    </xf>
    <xf numFmtId="41" fontId="13" fillId="0" borderId="0" xfId="26" applyNumberFormat="1" applyFont="1" applyAlignment="1">
      <alignment horizontal="center" vertical="center"/>
      <protection/>
    </xf>
    <xf numFmtId="41" fontId="13" fillId="0" borderId="0" xfId="26" applyNumberFormat="1" applyFont="1" applyBorder="1" applyAlignment="1">
      <alignment horizontal="center" vertical="center"/>
      <protection/>
    </xf>
    <xf numFmtId="41" fontId="13" fillId="0" borderId="5" xfId="26" applyNumberFormat="1" applyFont="1" applyBorder="1" applyAlignment="1">
      <alignment horizontal="center" vertical="center"/>
      <protection/>
    </xf>
    <xf numFmtId="41" fontId="13" fillId="0" borderId="6" xfId="26" applyNumberFormat="1" applyFont="1" applyBorder="1" applyAlignment="1">
      <alignment horizontal="center" vertical="center"/>
      <protection/>
    </xf>
    <xf numFmtId="41" fontId="13" fillId="0" borderId="7" xfId="26" applyNumberFormat="1" applyFont="1" applyBorder="1" applyAlignment="1">
      <alignment horizontal="center" vertical="center"/>
      <protection/>
    </xf>
    <xf numFmtId="0" fontId="5" fillId="0" borderId="4" xfId="26" applyFont="1" applyBorder="1" applyAlignment="1">
      <alignment horizontal="center" vertical="center" wrapText="1"/>
      <protection/>
    </xf>
    <xf numFmtId="0" fontId="10" fillId="0" borderId="2" xfId="26" applyFont="1" applyBorder="1" applyAlignment="1">
      <alignment horizontal="left" vertical="center" wrapText="1"/>
      <protection/>
    </xf>
    <xf numFmtId="0" fontId="10" fillId="0" borderId="10" xfId="26" applyFont="1" applyBorder="1" applyAlignment="1">
      <alignment horizontal="left" vertical="center"/>
      <protection/>
    </xf>
    <xf numFmtId="0" fontId="10" fillId="0" borderId="4" xfId="26" applyFont="1" applyBorder="1" applyAlignment="1">
      <alignment horizontal="left" vertical="center"/>
      <protection/>
    </xf>
    <xf numFmtId="0" fontId="10" fillId="0" borderId="9" xfId="26" applyFont="1" applyBorder="1" applyAlignment="1">
      <alignment horizontal="left" vertical="center"/>
      <protection/>
    </xf>
    <xf numFmtId="179" fontId="13" fillId="0" borderId="3" xfId="26" applyNumberFormat="1" applyFont="1" applyBorder="1" applyAlignment="1">
      <alignment horizontal="right" vertical="center"/>
      <protection/>
    </xf>
    <xf numFmtId="179" fontId="13" fillId="0" borderId="11" xfId="26" applyNumberFormat="1" applyFont="1" applyBorder="1" applyAlignment="1">
      <alignment horizontal="right" vertical="center"/>
      <protection/>
    </xf>
    <xf numFmtId="179" fontId="13" fillId="0" borderId="7" xfId="26" applyNumberFormat="1" applyFont="1" applyBorder="1" applyAlignment="1">
      <alignment horizontal="right" vertical="center"/>
      <protection/>
    </xf>
    <xf numFmtId="0" fontId="6" fillId="0" borderId="0" xfId="26" applyFont="1" applyFill="1" applyAlignment="1">
      <alignment vertical="center"/>
      <protection/>
    </xf>
    <xf numFmtId="41" fontId="13" fillId="0" borderId="0" xfId="26" applyNumberFormat="1" applyFont="1" applyFill="1" applyBorder="1" applyAlignment="1">
      <alignment horizontal="center" vertical="center"/>
      <protection/>
    </xf>
    <xf numFmtId="179" fontId="5" fillId="0" borderId="0" xfId="26" applyNumberFormat="1" applyFont="1">
      <alignment/>
      <protection/>
    </xf>
    <xf numFmtId="43" fontId="5" fillId="0" borderId="0" xfId="26" applyNumberFormat="1" applyFont="1">
      <alignment/>
      <protection/>
    </xf>
    <xf numFmtId="0" fontId="5" fillId="0" borderId="10" xfId="26" applyFont="1" applyBorder="1" applyAlignment="1">
      <alignment horizontal="left" vertical="center"/>
      <protection/>
    </xf>
    <xf numFmtId="0" fontId="5" fillId="0" borderId="4" xfId="26" applyFont="1" applyBorder="1" applyAlignment="1">
      <alignment horizontal="left" vertical="center"/>
      <protection/>
    </xf>
    <xf numFmtId="0" fontId="5" fillId="0" borderId="9" xfId="26" applyFont="1" applyBorder="1" applyAlignment="1">
      <alignment horizontal="left" vertical="center"/>
      <protection/>
    </xf>
    <xf numFmtId="43" fontId="9" fillId="0" borderId="11" xfId="26" applyNumberFormat="1" applyFont="1" applyBorder="1" applyAlignment="1">
      <alignment horizontal="center" vertical="center"/>
      <protection/>
    </xf>
    <xf numFmtId="41" fontId="5" fillId="0" borderId="0" xfId="26" applyNumberFormat="1" applyFont="1" applyAlignment="1">
      <alignment vertical="center"/>
      <protection/>
    </xf>
    <xf numFmtId="177" fontId="13" fillId="0" borderId="0" xfId="0" applyNumberFormat="1" applyFont="1" applyAlignment="1">
      <alignment vertical="center"/>
    </xf>
    <xf numFmtId="41" fontId="13" fillId="0" borderId="7" xfId="0" applyNumberFormat="1" applyFont="1" applyBorder="1" applyAlignment="1">
      <alignment vertical="center"/>
    </xf>
    <xf numFmtId="43" fontId="13" fillId="0" borderId="3" xfId="26" applyNumberFormat="1" applyFont="1" applyBorder="1" applyAlignment="1">
      <alignment horizontal="center" vertical="center"/>
      <protection/>
    </xf>
    <xf numFmtId="43" fontId="13" fillId="0" borderId="11" xfId="26" applyNumberFormat="1" applyFont="1" applyBorder="1" applyAlignment="1">
      <alignment horizontal="center" vertical="center"/>
      <protection/>
    </xf>
    <xf numFmtId="43" fontId="13" fillId="0" borderId="7" xfId="26" applyNumberFormat="1" applyFont="1" applyBorder="1" applyAlignment="1">
      <alignment horizontal="center" vertical="center"/>
      <protection/>
    </xf>
    <xf numFmtId="0" fontId="11" fillId="0" borderId="0" xfId="26" applyFont="1" applyBorder="1" applyAlignment="1">
      <alignment vertical="center"/>
      <protection/>
    </xf>
    <xf numFmtId="41" fontId="13" fillId="0" borderId="0" xfId="0" applyNumberFormat="1" applyFont="1" applyAlignment="1">
      <alignment vertical="center"/>
    </xf>
    <xf numFmtId="177" fontId="9" fillId="0" borderId="0" xfId="0" applyNumberFormat="1" applyFont="1" applyAlignment="1">
      <alignment vertical="center"/>
    </xf>
    <xf numFmtId="41" fontId="9" fillId="0" borderId="0" xfId="0" applyNumberFormat="1" applyFont="1" applyBorder="1" applyAlignment="1">
      <alignment vertical="center"/>
    </xf>
    <xf numFmtId="41" fontId="9" fillId="0" borderId="0" xfId="0" applyNumberFormat="1" applyFont="1" applyAlignment="1">
      <alignment vertical="center"/>
    </xf>
    <xf numFmtId="177" fontId="9" fillId="0" borderId="7" xfId="0" applyNumberFormat="1" applyFont="1" applyBorder="1" applyAlignment="1">
      <alignment vertical="center"/>
    </xf>
    <xf numFmtId="41" fontId="9" fillId="0" borderId="7" xfId="0" applyNumberFormat="1" applyFont="1" applyBorder="1" applyAlignment="1">
      <alignment vertical="center"/>
    </xf>
    <xf numFmtId="43" fontId="9" fillId="0" borderId="3" xfId="26" applyNumberFormat="1" applyFont="1" applyBorder="1" applyAlignment="1">
      <alignment horizontal="center" vertical="center"/>
      <protection/>
    </xf>
    <xf numFmtId="0" fontId="6" fillId="0" borderId="3" xfId="26" applyFont="1" applyBorder="1" applyAlignment="1">
      <alignment horizontal="center" vertical="center"/>
      <protection/>
    </xf>
    <xf numFmtId="0" fontId="6" fillId="0" borderId="10" xfId="26" applyFont="1" applyBorder="1" applyAlignment="1">
      <alignment horizontal="left" vertical="center"/>
      <protection/>
    </xf>
    <xf numFmtId="0" fontId="0" fillId="0" borderId="5" xfId="26" applyBorder="1">
      <alignment/>
      <protection/>
    </xf>
    <xf numFmtId="0" fontId="4" fillId="0" borderId="0" xfId="26" applyFont="1" applyAlignment="1">
      <alignment/>
      <protection/>
    </xf>
    <xf numFmtId="0" fontId="6" fillId="0" borderId="7" xfId="20" applyFont="1" applyBorder="1" applyAlignment="1">
      <alignment horizontal="right"/>
      <protection/>
    </xf>
    <xf numFmtId="0" fontId="5" fillId="0" borderId="11" xfId="26" applyFont="1" applyBorder="1" applyAlignment="1">
      <alignment vertical="center"/>
      <protection/>
    </xf>
    <xf numFmtId="0" fontId="0" fillId="0" borderId="11" xfId="0" applyBorder="1" applyAlignment="1">
      <alignment/>
    </xf>
    <xf numFmtId="0" fontId="0" fillId="0" borderId="1" xfId="0" applyBorder="1" applyAlignment="1">
      <alignment/>
    </xf>
    <xf numFmtId="0" fontId="13" fillId="0" borderId="4" xfId="26" applyFont="1" applyBorder="1" applyAlignment="1">
      <alignment horizontal="left" vertical="center"/>
      <protection/>
    </xf>
    <xf numFmtId="0" fontId="6" fillId="0" borderId="0" xfId="26" applyFont="1" applyAlignment="1">
      <alignment vertical="center" wrapText="1"/>
      <protection/>
    </xf>
    <xf numFmtId="0" fontId="5" fillId="0" borderId="0" xfId="21">
      <alignment/>
      <protection/>
    </xf>
    <xf numFmtId="43" fontId="13" fillId="0" borderId="0" xfId="26" applyNumberFormat="1" applyFont="1" applyAlignment="1">
      <alignment horizontal="center" vertical="center"/>
      <protection/>
    </xf>
    <xf numFmtId="177" fontId="16" fillId="0" borderId="0" xfId="0" applyNumberFormat="1" applyFont="1" applyAlignment="1">
      <alignment horizontal="center" vertical="center"/>
    </xf>
    <xf numFmtId="181" fontId="16" fillId="0" borderId="0" xfId="0" applyNumberFormat="1" applyFont="1" applyAlignment="1">
      <alignment horizontal="center" vertical="center"/>
    </xf>
    <xf numFmtId="43" fontId="13" fillId="0" borderId="0" xfId="26" applyNumberFormat="1" applyFont="1" applyBorder="1" applyAlignment="1">
      <alignment horizontal="center" vertical="center"/>
      <protection/>
    </xf>
    <xf numFmtId="0" fontId="10" fillId="0" borderId="9" xfId="26" applyFont="1" applyBorder="1" applyAlignment="1">
      <alignment horizontal="center" vertical="center" wrapText="1"/>
      <protection/>
    </xf>
    <xf numFmtId="177" fontId="16" fillId="0" borderId="7" xfId="0" applyNumberFormat="1" applyFont="1" applyBorder="1" applyAlignment="1">
      <alignment horizontal="center" vertical="center"/>
    </xf>
    <xf numFmtId="181" fontId="16" fillId="0" borderId="7" xfId="0" applyNumberFormat="1" applyFont="1" applyBorder="1" applyAlignment="1">
      <alignment horizontal="center" vertical="center"/>
    </xf>
    <xf numFmtId="0" fontId="6" fillId="0" borderId="0" xfId="22" applyFont="1" applyAlignment="1">
      <alignment vertical="center"/>
      <protection/>
    </xf>
    <xf numFmtId="0" fontId="9" fillId="0" borderId="0" xfId="22">
      <alignment/>
      <protection/>
    </xf>
    <xf numFmtId="41" fontId="13" fillId="0" borderId="12" xfId="26" applyNumberFormat="1" applyFont="1" applyBorder="1" applyAlignment="1">
      <alignment horizontal="center" vertical="center"/>
      <protection/>
    </xf>
    <xf numFmtId="43" fontId="13" fillId="0" borderId="8" xfId="26" applyNumberFormat="1" applyFont="1" applyBorder="1" applyAlignment="1">
      <alignment horizontal="center" vertical="center"/>
      <protection/>
    </xf>
    <xf numFmtId="41" fontId="13" fillId="0" borderId="5" xfId="26" applyNumberFormat="1" applyFont="1" applyBorder="1" applyAlignment="1">
      <alignment vertical="center"/>
      <protection/>
    </xf>
    <xf numFmtId="41" fontId="13" fillId="0" borderId="0" xfId="26" applyNumberFormat="1" applyFont="1" applyBorder="1" applyAlignment="1">
      <alignment vertical="center"/>
      <protection/>
    </xf>
    <xf numFmtId="43" fontId="13" fillId="0" borderId="0" xfId="26" applyNumberFormat="1" applyFont="1" applyBorder="1" applyAlignment="1">
      <alignment vertical="center"/>
      <protection/>
    </xf>
    <xf numFmtId="41" fontId="13" fillId="0" borderId="6" xfId="26" applyNumberFormat="1" applyFont="1" applyBorder="1" applyAlignment="1">
      <alignment vertical="center"/>
      <protection/>
    </xf>
    <xf numFmtId="41" fontId="13" fillId="0" borderId="7" xfId="26" applyNumberFormat="1" applyFont="1" applyBorder="1" applyAlignment="1">
      <alignment vertical="center"/>
      <protection/>
    </xf>
    <xf numFmtId="43" fontId="13" fillId="0" borderId="7" xfId="26" applyNumberFormat="1" applyFont="1" applyBorder="1" applyAlignment="1">
      <alignment vertical="center"/>
      <protection/>
    </xf>
    <xf numFmtId="43" fontId="9" fillId="0" borderId="0" xfId="26" applyNumberFormat="1" applyFont="1" applyBorder="1" applyAlignment="1">
      <alignment horizontal="center" vertical="center"/>
      <protection/>
    </xf>
    <xf numFmtId="43" fontId="9" fillId="0" borderId="5" xfId="26" applyNumberFormat="1" applyFont="1" applyBorder="1" applyAlignment="1">
      <alignment horizontal="center" vertical="center"/>
      <protection/>
    </xf>
    <xf numFmtId="43" fontId="9" fillId="0" borderId="6" xfId="26" applyNumberFormat="1" applyFont="1" applyBorder="1" applyAlignment="1">
      <alignment horizontal="center" vertical="center"/>
      <protection/>
    </xf>
    <xf numFmtId="43" fontId="9" fillId="0" borderId="7" xfId="26" applyNumberFormat="1" applyFont="1" applyBorder="1" applyAlignment="1">
      <alignment horizontal="center" vertical="center"/>
      <protection/>
    </xf>
    <xf numFmtId="187" fontId="9" fillId="0" borderId="0" xfId="26" applyNumberFormat="1" applyFont="1" applyBorder="1" applyAlignment="1">
      <alignment horizontal="center" vertical="center"/>
      <protection/>
    </xf>
    <xf numFmtId="0" fontId="10" fillId="0" borderId="13" xfId="26" applyFont="1" applyBorder="1" applyAlignment="1">
      <alignment horizontal="center" vertical="center" wrapText="1"/>
      <protection/>
    </xf>
    <xf numFmtId="0" fontId="4" fillId="0" borderId="0" xfId="26" applyFont="1" applyAlignment="1">
      <alignment horizontal="center" vertical="center"/>
      <protection/>
    </xf>
    <xf numFmtId="0" fontId="10" fillId="0" borderId="1" xfId="26" applyFont="1" applyBorder="1" applyAlignment="1">
      <alignment horizontal="center" vertical="center" wrapText="1"/>
      <protection/>
    </xf>
    <xf numFmtId="41" fontId="17" fillId="0" borderId="8" xfId="26" applyNumberFormat="1" applyFont="1" applyBorder="1" applyAlignment="1">
      <alignment horizontal="center" vertical="center"/>
      <protection/>
    </xf>
    <xf numFmtId="43" fontId="17" fillId="0" borderId="0" xfId="26" applyNumberFormat="1" applyFont="1" applyAlignment="1">
      <alignment horizontal="center" vertical="center"/>
      <protection/>
    </xf>
    <xf numFmtId="41" fontId="17" fillId="0" borderId="0" xfId="26" applyNumberFormat="1" applyFont="1" applyBorder="1" applyAlignment="1">
      <alignment horizontal="center" vertical="center"/>
      <protection/>
    </xf>
    <xf numFmtId="0" fontId="10" fillId="0" borderId="4" xfId="26" applyFont="1" applyBorder="1" applyAlignment="1">
      <alignment horizontal="center" vertical="center" wrapText="1"/>
      <protection/>
    </xf>
    <xf numFmtId="0" fontId="6" fillId="0" borderId="2" xfId="21" applyFont="1" applyBorder="1" applyAlignment="1">
      <alignment horizontal="center" vertical="center"/>
      <protection/>
    </xf>
    <xf numFmtId="41" fontId="17" fillId="0" borderId="0" xfId="26" applyNumberFormat="1" applyFont="1" applyAlignment="1">
      <alignment horizontal="center" vertical="center"/>
      <protection/>
    </xf>
    <xf numFmtId="177" fontId="17" fillId="0" borderId="0" xfId="26" applyNumberFormat="1" applyFont="1" applyBorder="1" applyAlignment="1">
      <alignment horizontal="right" vertical="center"/>
      <protection/>
    </xf>
    <xf numFmtId="177" fontId="17" fillId="0" borderId="5" xfId="26" applyNumberFormat="1" applyFont="1" applyBorder="1" applyAlignment="1">
      <alignment horizontal="right" vertical="center"/>
      <protection/>
    </xf>
    <xf numFmtId="43" fontId="17" fillId="0" borderId="0" xfId="26" applyNumberFormat="1" applyFont="1" applyBorder="1" applyAlignment="1">
      <alignment horizontal="center" vertical="center"/>
      <protection/>
    </xf>
    <xf numFmtId="177" fontId="17" fillId="0" borderId="6" xfId="26" applyNumberFormat="1" applyFont="1" applyBorder="1" applyAlignment="1">
      <alignment horizontal="right" vertical="center"/>
      <protection/>
    </xf>
    <xf numFmtId="177" fontId="17" fillId="0" borderId="7" xfId="26" applyNumberFormat="1" applyFont="1" applyBorder="1" applyAlignment="1">
      <alignment horizontal="right" vertical="center"/>
      <protection/>
    </xf>
    <xf numFmtId="43" fontId="17" fillId="0" borderId="7" xfId="26" applyNumberFormat="1" applyFont="1" applyBorder="1" applyAlignment="1">
      <alignment horizontal="center" vertical="center"/>
      <protection/>
    </xf>
    <xf numFmtId="0" fontId="6" fillId="0" borderId="0" xfId="22" applyFont="1" applyBorder="1" applyAlignment="1">
      <alignment vertical="center"/>
      <protection/>
    </xf>
    <xf numFmtId="0" fontId="11" fillId="0" borderId="0" xfId="22" applyFont="1" applyAlignment="1">
      <alignment horizontal="left" vertical="center"/>
      <protection/>
    </xf>
    <xf numFmtId="0" fontId="5" fillId="0" borderId="0" xfId="21" applyFont="1">
      <alignment/>
      <protection/>
    </xf>
    <xf numFmtId="0" fontId="5" fillId="0" borderId="0" xfId="21" applyFont="1" applyBorder="1">
      <alignment/>
      <protection/>
    </xf>
    <xf numFmtId="0" fontId="5" fillId="0" borderId="0" xfId="21" applyBorder="1">
      <alignment/>
      <protection/>
    </xf>
    <xf numFmtId="0" fontId="10" fillId="0" borderId="3" xfId="21" applyFont="1" applyBorder="1" applyAlignment="1">
      <alignment horizontal="center" vertical="center"/>
      <protection/>
    </xf>
    <xf numFmtId="0" fontId="10" fillId="0" borderId="1" xfId="21" applyFont="1" applyBorder="1" applyAlignment="1">
      <alignment horizontal="center" vertical="center"/>
      <protection/>
    </xf>
    <xf numFmtId="0" fontId="10" fillId="0" borderId="2" xfId="21" applyFont="1" applyBorder="1" applyAlignment="1">
      <alignment horizontal="center" vertical="center"/>
      <protection/>
    </xf>
    <xf numFmtId="0" fontId="5" fillId="0" borderId="2" xfId="21" applyFont="1" applyBorder="1" applyAlignment="1">
      <alignment horizontal="center" vertical="center"/>
      <protection/>
    </xf>
    <xf numFmtId="0" fontId="10" fillId="0" borderId="2" xfId="21" applyFont="1" applyBorder="1" applyAlignment="1">
      <alignment horizontal="center" vertical="center" wrapText="1"/>
      <protection/>
    </xf>
    <xf numFmtId="0" fontId="5" fillId="0" borderId="2" xfId="21" applyFont="1" applyBorder="1" applyAlignment="1">
      <alignment horizontal="center" vertical="center" wrapText="1"/>
      <protection/>
    </xf>
    <xf numFmtId="0" fontId="10" fillId="0" borderId="3" xfId="21" applyFont="1" applyBorder="1" applyAlignment="1">
      <alignment horizontal="center" vertical="center" wrapText="1"/>
      <protection/>
    </xf>
    <xf numFmtId="3" fontId="5" fillId="0" borderId="4" xfId="21" applyNumberFormat="1" applyFont="1" applyBorder="1" applyAlignment="1">
      <alignment horizontal="center" vertical="center"/>
      <protection/>
    </xf>
    <xf numFmtId="41" fontId="18" fillId="0" borderId="12" xfId="21" applyNumberFormat="1" applyFont="1" applyBorder="1" applyAlignment="1">
      <alignment horizontal="center" vertical="center"/>
      <protection/>
    </xf>
    <xf numFmtId="41" fontId="18" fillId="0" borderId="8" xfId="21" applyNumberFormat="1" applyFont="1" applyBorder="1" applyAlignment="1">
      <alignment horizontal="center" vertical="center"/>
      <protection/>
    </xf>
    <xf numFmtId="3" fontId="19" fillId="0" borderId="0" xfId="21" applyNumberFormat="1" applyFont="1" applyBorder="1" applyAlignment="1">
      <alignment horizontal="right"/>
      <protection/>
    </xf>
    <xf numFmtId="0" fontId="19" fillId="0" borderId="0" xfId="21" applyFont="1" applyBorder="1">
      <alignment/>
      <protection/>
    </xf>
    <xf numFmtId="3" fontId="10" fillId="0" borderId="4" xfId="21" applyNumberFormat="1" applyFont="1" applyBorder="1" applyAlignment="1">
      <alignment horizontal="center" vertical="center"/>
      <protection/>
    </xf>
    <xf numFmtId="41" fontId="11" fillId="0" borderId="5" xfId="21" applyNumberFormat="1" applyFont="1" applyBorder="1" applyAlignment="1">
      <alignment horizontal="center" vertical="center"/>
      <protection/>
    </xf>
    <xf numFmtId="41" fontId="11" fillId="0" borderId="0" xfId="21" applyNumberFormat="1" applyFont="1" applyBorder="1" applyAlignment="1">
      <alignment horizontal="center" vertical="center"/>
      <protection/>
    </xf>
    <xf numFmtId="43" fontId="11" fillId="0" borderId="0" xfId="21" applyNumberFormat="1" applyFont="1" applyBorder="1" applyAlignment="1">
      <alignment horizontal="right" vertical="center"/>
      <protection/>
    </xf>
    <xf numFmtId="0" fontId="19" fillId="0" borderId="0" xfId="21" applyFont="1">
      <alignment/>
      <protection/>
    </xf>
    <xf numFmtId="41" fontId="11" fillId="0" borderId="0" xfId="21" applyNumberFormat="1" applyFont="1" applyBorder="1" applyAlignment="1">
      <alignment horizontal="right" vertical="center"/>
      <protection/>
    </xf>
    <xf numFmtId="41" fontId="20" fillId="0" borderId="0" xfId="21" applyNumberFormat="1" applyFont="1" applyBorder="1" applyAlignment="1">
      <alignment horizontal="center" vertical="center"/>
      <protection/>
    </xf>
    <xf numFmtId="3" fontId="21" fillId="0" borderId="0" xfId="21" applyNumberFormat="1" applyFont="1" applyBorder="1" applyAlignment="1">
      <alignment horizontal="right"/>
      <protection/>
    </xf>
    <xf numFmtId="0" fontId="21" fillId="0" borderId="0" xfId="21" applyFont="1">
      <alignment/>
      <protection/>
    </xf>
    <xf numFmtId="3" fontId="10" fillId="0" borderId="4" xfId="21" applyNumberFormat="1" applyFont="1" applyBorder="1" applyAlignment="1">
      <alignment horizontal="center" vertical="center" wrapText="1"/>
      <protection/>
    </xf>
    <xf numFmtId="3" fontId="5" fillId="0" borderId="0" xfId="21" applyNumberFormat="1" applyFont="1" applyBorder="1" applyAlignment="1">
      <alignment horizontal="right"/>
      <protection/>
    </xf>
    <xf numFmtId="3" fontId="10" fillId="0" borderId="9" xfId="21" applyNumberFormat="1" applyFont="1" applyBorder="1" applyAlignment="1">
      <alignment horizontal="center" vertical="center" wrapText="1"/>
      <protection/>
    </xf>
    <xf numFmtId="41" fontId="11" fillId="0" borderId="6" xfId="21" applyNumberFormat="1" applyFont="1" applyBorder="1" applyAlignment="1">
      <alignment horizontal="center" vertical="center"/>
      <protection/>
    </xf>
    <xf numFmtId="41" fontId="11" fillId="0" borderId="7" xfId="21" applyNumberFormat="1" applyFont="1" applyBorder="1" applyAlignment="1">
      <alignment horizontal="center" vertical="center"/>
      <protection/>
    </xf>
    <xf numFmtId="41" fontId="20" fillId="0" borderId="7" xfId="21" applyNumberFormat="1" applyFont="1" applyBorder="1" applyAlignment="1">
      <alignment horizontal="center" vertical="center"/>
      <protection/>
    </xf>
    <xf numFmtId="0" fontId="6" fillId="0" borderId="0" xfId="21" applyFont="1" applyBorder="1" applyAlignment="1">
      <alignment horizontal="left" vertical="center"/>
      <protection/>
    </xf>
    <xf numFmtId="0" fontId="22" fillId="0" borderId="0" xfId="21" applyFont="1">
      <alignment/>
      <protection/>
    </xf>
    <xf numFmtId="0" fontId="9" fillId="0" borderId="0" xfId="21" applyFont="1">
      <alignment/>
      <protection/>
    </xf>
    <xf numFmtId="0" fontId="23" fillId="0" borderId="0" xfId="21" applyFont="1">
      <alignment/>
      <protection/>
    </xf>
    <xf numFmtId="41" fontId="20" fillId="0" borderId="5" xfId="21" applyNumberFormat="1" applyFont="1" applyBorder="1" applyAlignment="1">
      <alignment horizontal="center" vertical="center"/>
      <protection/>
    </xf>
    <xf numFmtId="184" fontId="11" fillId="0" borderId="0" xfId="21" applyNumberFormat="1" applyFont="1" applyBorder="1" applyAlignment="1">
      <alignment horizontal="right" vertical="center"/>
      <protection/>
    </xf>
    <xf numFmtId="41" fontId="20" fillId="0" borderId="5" xfId="21" applyNumberFormat="1" applyFont="1" applyFill="1" applyBorder="1" applyAlignment="1">
      <alignment horizontal="center" vertical="center"/>
      <protection/>
    </xf>
    <xf numFmtId="41" fontId="11" fillId="0" borderId="0" xfId="21" applyNumberFormat="1" applyFont="1" applyFill="1" applyBorder="1" applyAlignment="1">
      <alignment horizontal="center" vertical="center"/>
      <protection/>
    </xf>
    <xf numFmtId="41" fontId="11" fillId="0" borderId="6" xfId="21" applyNumberFormat="1" applyFont="1" applyFill="1" applyBorder="1" applyAlignment="1">
      <alignment horizontal="center" vertical="center"/>
      <protection/>
    </xf>
    <xf numFmtId="41" fontId="11" fillId="0" borderId="7" xfId="21" applyNumberFormat="1" applyFont="1" applyFill="1" applyBorder="1" applyAlignment="1">
      <alignment horizontal="center" vertical="center"/>
      <protection/>
    </xf>
    <xf numFmtId="3" fontId="10" fillId="0" borderId="9" xfId="21" applyNumberFormat="1" applyFont="1" applyBorder="1" applyAlignment="1">
      <alignment horizontal="center" vertical="center"/>
      <protection/>
    </xf>
    <xf numFmtId="41" fontId="20" fillId="0" borderId="7" xfId="21" applyNumberFormat="1" applyFont="1" applyFill="1" applyBorder="1" applyAlignment="1">
      <alignment horizontal="center" vertical="center"/>
      <protection/>
    </xf>
    <xf numFmtId="0" fontId="6" fillId="0" borderId="1" xfId="21" applyFont="1" applyBorder="1" applyAlignment="1">
      <alignment horizontal="center" vertical="center"/>
      <protection/>
    </xf>
    <xf numFmtId="0" fontId="6" fillId="0" borderId="2" xfId="21" applyFont="1" applyBorder="1" applyAlignment="1">
      <alignment horizontal="center" vertical="center" wrapText="1"/>
      <protection/>
    </xf>
    <xf numFmtId="0" fontId="6" fillId="0" borderId="3" xfId="21" applyFont="1" applyBorder="1" applyAlignment="1">
      <alignment horizontal="center" vertical="center" wrapText="1"/>
      <protection/>
    </xf>
    <xf numFmtId="41" fontId="18" fillId="0" borderId="5" xfId="21" applyNumberFormat="1" applyFont="1" applyBorder="1" applyAlignment="1">
      <alignment horizontal="center" vertical="center"/>
      <protection/>
    </xf>
    <xf numFmtId="41" fontId="18" fillId="0" borderId="0" xfId="21" applyNumberFormat="1" applyFont="1" applyBorder="1" applyAlignment="1">
      <alignment horizontal="center" vertical="center"/>
      <protection/>
    </xf>
    <xf numFmtId="3" fontId="6" fillId="0" borderId="4" xfId="21" applyNumberFormat="1" applyFont="1" applyBorder="1" applyAlignment="1">
      <alignment horizontal="center" vertical="center"/>
      <protection/>
    </xf>
    <xf numFmtId="3" fontId="6" fillId="0" borderId="9" xfId="21" applyNumberFormat="1" applyFont="1" applyBorder="1" applyAlignment="1">
      <alignment horizontal="center" vertical="center"/>
      <protection/>
    </xf>
    <xf numFmtId="0" fontId="5" fillId="0" borderId="1" xfId="21" applyFont="1" applyBorder="1" applyAlignment="1">
      <alignment horizontal="center" vertical="center"/>
      <protection/>
    </xf>
    <xf numFmtId="0" fontId="10" fillId="0" borderId="0" xfId="21" applyFont="1">
      <alignment/>
      <protection/>
    </xf>
    <xf numFmtId="41" fontId="13" fillId="0" borderId="5" xfId="21" applyNumberFormat="1" applyFont="1" applyBorder="1" applyAlignment="1">
      <alignment horizontal="center" vertical="center"/>
      <protection/>
    </xf>
    <xf numFmtId="41" fontId="13" fillId="0" borderId="0" xfId="21" applyNumberFormat="1" applyFont="1" applyBorder="1" applyAlignment="1">
      <alignment horizontal="center" vertical="center"/>
      <protection/>
    </xf>
    <xf numFmtId="41" fontId="13" fillId="0" borderId="0" xfId="21" applyNumberFormat="1" applyFont="1" applyBorder="1" applyAlignment="1">
      <alignment vertical="center"/>
      <protection/>
    </xf>
    <xf numFmtId="41" fontId="10" fillId="0" borderId="0" xfId="21" applyNumberFormat="1" applyFont="1" applyBorder="1" applyAlignment="1">
      <alignment vertical="center"/>
      <protection/>
    </xf>
    <xf numFmtId="41" fontId="13" fillId="0" borderId="5" xfId="21" applyNumberFormat="1" applyFont="1" applyBorder="1" applyAlignment="1">
      <alignment vertical="center"/>
      <protection/>
    </xf>
    <xf numFmtId="177" fontId="13" fillId="0" borderId="0" xfId="21" applyNumberFormat="1" applyFont="1" applyBorder="1" applyAlignment="1">
      <alignment vertical="center"/>
      <protection/>
    </xf>
    <xf numFmtId="3" fontId="5" fillId="0" borderId="9" xfId="21" applyNumberFormat="1" applyFont="1" applyBorder="1" applyAlignment="1">
      <alignment horizontal="center" vertical="center"/>
      <protection/>
    </xf>
    <xf numFmtId="41" fontId="13" fillId="0" borderId="6" xfId="21" applyNumberFormat="1" applyFont="1" applyBorder="1" applyAlignment="1">
      <alignment vertical="center"/>
      <protection/>
    </xf>
    <xf numFmtId="41" fontId="13" fillId="0" borderId="7" xfId="21" applyNumberFormat="1" applyFont="1" applyBorder="1" applyAlignment="1">
      <alignment vertical="center"/>
      <protection/>
    </xf>
    <xf numFmtId="41" fontId="11" fillId="0" borderId="0" xfId="21" applyNumberFormat="1" applyFont="1" applyBorder="1" applyAlignment="1">
      <alignment vertical="center"/>
      <protection/>
    </xf>
    <xf numFmtId="41" fontId="11" fillId="0" borderId="7" xfId="21" applyNumberFormat="1" applyFont="1" applyBorder="1" applyAlignment="1">
      <alignment vertical="center"/>
      <protection/>
    </xf>
    <xf numFmtId="0" fontId="5" fillId="0" borderId="11" xfId="21" applyFont="1" applyBorder="1" applyAlignment="1">
      <alignment horizontal="center" vertical="center" wrapText="1"/>
      <protection/>
    </xf>
    <xf numFmtId="0" fontId="5" fillId="0" borderId="3" xfId="21" applyFont="1" applyBorder="1" applyAlignment="1">
      <alignment horizontal="center" vertical="center" wrapText="1"/>
      <protection/>
    </xf>
    <xf numFmtId="177" fontId="13" fillId="0" borderId="0" xfId="21" applyNumberFormat="1" applyFont="1" applyBorder="1" applyAlignment="1">
      <alignment horizontal="right" vertical="center"/>
      <protection/>
    </xf>
    <xf numFmtId="41" fontId="13" fillId="0" borderId="0" xfId="21" applyNumberFormat="1" applyFont="1" applyBorder="1" applyAlignment="1">
      <alignment horizontal="right" vertical="center"/>
      <protection/>
    </xf>
    <xf numFmtId="41" fontId="13" fillId="0" borderId="6" xfId="21" applyNumberFormat="1" applyFont="1" applyBorder="1" applyAlignment="1">
      <alignment horizontal="center" vertical="center"/>
      <protection/>
    </xf>
    <xf numFmtId="41" fontId="13" fillId="0" borderId="7" xfId="21" applyNumberFormat="1" applyFont="1" applyBorder="1" applyAlignment="1">
      <alignment horizontal="center" vertical="center"/>
      <protection/>
    </xf>
    <xf numFmtId="41" fontId="17" fillId="0" borderId="5" xfId="26" applyNumberFormat="1" applyFont="1" applyBorder="1" applyAlignment="1">
      <alignment vertical="center"/>
      <protection/>
    </xf>
    <xf numFmtId="41" fontId="17" fillId="0" borderId="0" xfId="26" applyNumberFormat="1" applyFont="1" applyBorder="1" applyAlignment="1">
      <alignment vertical="center"/>
      <protection/>
    </xf>
    <xf numFmtId="41" fontId="17" fillId="0" borderId="0" xfId="26" applyNumberFormat="1" applyFont="1" applyBorder="1" applyAlignment="1">
      <alignment horizontal="right" vertical="center"/>
      <protection/>
    </xf>
    <xf numFmtId="41" fontId="17" fillId="0" borderId="6" xfId="26" applyNumberFormat="1" applyFont="1" applyBorder="1" applyAlignment="1">
      <alignment horizontal="right" vertical="center"/>
      <protection/>
    </xf>
    <xf numFmtId="41" fontId="17" fillId="0" borderId="7" xfId="26" applyNumberFormat="1" applyFont="1" applyBorder="1" applyAlignment="1">
      <alignment horizontal="right" vertical="center"/>
      <protection/>
    </xf>
    <xf numFmtId="0" fontId="6" fillId="0" borderId="0" xfId="22" applyFont="1">
      <alignment/>
      <protection/>
    </xf>
    <xf numFmtId="41" fontId="17" fillId="0" borderId="12" xfId="26" applyNumberFormat="1" applyFont="1" applyBorder="1" applyAlignment="1">
      <alignment vertical="center"/>
      <protection/>
    </xf>
    <xf numFmtId="41" fontId="17" fillId="0" borderId="8" xfId="26" applyNumberFormat="1" applyFont="1" applyBorder="1" applyAlignment="1">
      <alignment vertical="center"/>
      <protection/>
    </xf>
    <xf numFmtId="0" fontId="6" fillId="0" borderId="4" xfId="26" applyFont="1" applyBorder="1" applyAlignment="1">
      <alignment horizontal="center" vertical="center" wrapText="1"/>
      <protection/>
    </xf>
    <xf numFmtId="41" fontId="17" fillId="0" borderId="0" xfId="26" applyNumberFormat="1" applyFont="1" applyAlignment="1">
      <alignment vertical="center"/>
      <protection/>
    </xf>
    <xf numFmtId="41" fontId="17" fillId="0" borderId="6" xfId="26" applyNumberFormat="1" applyFont="1" applyBorder="1" applyAlignment="1">
      <alignment vertical="center"/>
      <protection/>
    </xf>
    <xf numFmtId="41" fontId="17" fillId="0" borderId="7" xfId="26" applyNumberFormat="1" applyFont="1" applyBorder="1" applyAlignment="1">
      <alignment vertical="center"/>
      <protection/>
    </xf>
    <xf numFmtId="41" fontId="17" fillId="0" borderId="0" xfId="22" applyNumberFormat="1" applyFont="1">
      <alignment/>
      <protection/>
    </xf>
    <xf numFmtId="176" fontId="26" fillId="0" borderId="0" xfId="0" applyNumberFormat="1" applyFont="1" applyBorder="1" applyAlignment="1">
      <alignment/>
    </xf>
    <xf numFmtId="176" fontId="9" fillId="0" borderId="0" xfId="0" applyNumberFormat="1" applyFont="1" applyBorder="1" applyAlignment="1">
      <alignment/>
    </xf>
    <xf numFmtId="176" fontId="9" fillId="0" borderId="0" xfId="0" applyNumberFormat="1" applyFont="1" applyBorder="1" applyAlignment="1">
      <alignment horizontal="centerContinuous"/>
    </xf>
    <xf numFmtId="176" fontId="27" fillId="0" borderId="0" xfId="0" applyNumberFormat="1" applyFont="1" applyBorder="1" applyAlignment="1">
      <alignment vertical="center"/>
    </xf>
    <xf numFmtId="176" fontId="28" fillId="0" borderId="0" xfId="0" applyNumberFormat="1" applyFont="1" applyBorder="1" applyAlignment="1">
      <alignment vertical="center"/>
    </xf>
    <xf numFmtId="176" fontId="29" fillId="0" borderId="0" xfId="0" applyNumberFormat="1" applyFont="1" applyBorder="1" applyAlignment="1">
      <alignment horizontal="right" vertical="center"/>
    </xf>
    <xf numFmtId="176" fontId="29" fillId="0" borderId="0" xfId="0" applyNumberFormat="1" applyFont="1" applyBorder="1" applyAlignment="1">
      <alignment horizontal="center" vertical="center"/>
    </xf>
    <xf numFmtId="178" fontId="29" fillId="0" borderId="0" xfId="0" applyNumberFormat="1" applyFont="1" applyBorder="1" applyAlignment="1">
      <alignment horizontal="center" vertical="center"/>
    </xf>
    <xf numFmtId="183" fontId="31" fillId="0" borderId="11" xfId="0" applyNumberFormat="1" applyFont="1" applyBorder="1" applyAlignment="1">
      <alignment horizontal="center" vertical="center"/>
    </xf>
    <xf numFmtId="183" fontId="31" fillId="0" borderId="1" xfId="0" applyNumberFormat="1" applyFont="1" applyBorder="1" applyAlignment="1">
      <alignment horizontal="left" vertical="center"/>
    </xf>
    <xf numFmtId="183" fontId="31" fillId="0" borderId="3" xfId="0" applyNumberFormat="1" applyFont="1" applyBorder="1" applyAlignment="1">
      <alignment horizontal="right" vertical="center"/>
    </xf>
    <xf numFmtId="183" fontId="31" fillId="0" borderId="14" xfId="0" applyNumberFormat="1" applyFont="1" applyBorder="1" applyAlignment="1">
      <alignment horizontal="left" vertical="center"/>
    </xf>
    <xf numFmtId="186" fontId="31" fillId="0" borderId="15" xfId="0" applyNumberFormat="1" applyFont="1" applyBorder="1" applyAlignment="1">
      <alignment horizontal="center" vertical="center"/>
    </xf>
    <xf numFmtId="183" fontId="31" fillId="0" borderId="16" xfId="0" applyNumberFormat="1" applyFont="1" applyBorder="1" applyAlignment="1">
      <alignment horizontal="center" vertical="center"/>
    </xf>
    <xf numFmtId="183" fontId="31" fillId="0" borderId="17" xfId="0" applyNumberFormat="1" applyFont="1" applyBorder="1" applyAlignment="1">
      <alignment horizontal="left" vertical="center"/>
    </xf>
    <xf numFmtId="186" fontId="31" fillId="0" borderId="18" xfId="0" applyNumberFormat="1" applyFont="1" applyBorder="1" applyAlignment="1">
      <alignment horizontal="center" vertical="center"/>
    </xf>
    <xf numFmtId="0" fontId="27" fillId="0" borderId="19" xfId="0" applyFont="1" applyBorder="1" applyAlignment="1">
      <alignment horizontal="center" vertical="center" wrapText="1"/>
    </xf>
    <xf numFmtId="183" fontId="31" fillId="0" borderId="20" xfId="0" applyNumberFormat="1" applyFont="1" applyBorder="1" applyAlignment="1">
      <alignment horizontal="right" vertical="center"/>
    </xf>
    <xf numFmtId="0" fontId="4" fillId="0" borderId="21" xfId="0" applyFont="1" applyBorder="1" applyAlignment="1">
      <alignment horizontal="center" vertical="center"/>
    </xf>
    <xf numFmtId="0" fontId="34" fillId="0" borderId="0" xfId="0" applyFont="1" applyAlignment="1">
      <alignment/>
    </xf>
    <xf numFmtId="0" fontId="35" fillId="0" borderId="0" xfId="0" applyFont="1" applyAlignment="1">
      <alignment/>
    </xf>
    <xf numFmtId="0" fontId="5" fillId="0" borderId="7" xfId="17" applyNumberFormat="1" applyFont="1" applyBorder="1" applyAlignment="1">
      <alignment horizontal="center"/>
      <protection/>
    </xf>
    <xf numFmtId="178" fontId="5" fillId="0" borderId="7" xfId="17" applyNumberFormat="1" applyFont="1" applyBorder="1" applyAlignment="1">
      <alignment horizontal="left"/>
      <protection/>
    </xf>
    <xf numFmtId="178" fontId="5" fillId="0" borderId="7" xfId="17" applyNumberFormat="1" applyFont="1" applyBorder="1" applyAlignment="1">
      <alignment horizontal="right"/>
      <protection/>
    </xf>
    <xf numFmtId="0" fontId="5" fillId="0" borderId="2" xfId="0" applyFont="1" applyBorder="1" applyAlignment="1">
      <alignment horizontal="center" vertical="center"/>
    </xf>
    <xf numFmtId="178" fontId="5" fillId="0" borderId="2" xfId="17" applyNumberFormat="1" applyFont="1" applyBorder="1" applyAlignment="1">
      <alignment horizontal="center" vertical="center"/>
      <protection/>
    </xf>
    <xf numFmtId="0" fontId="5" fillId="0" borderId="2" xfId="0" applyFont="1" applyBorder="1" applyAlignment="1">
      <alignment horizontal="center" vertical="center" textRotation="255" wrapText="1"/>
    </xf>
    <xf numFmtId="0" fontId="5" fillId="0" borderId="2" xfId="0" applyFont="1" applyBorder="1" applyAlignment="1">
      <alignment horizontal="left" vertical="center" wrapText="1"/>
    </xf>
    <xf numFmtId="183" fontId="11" fillId="0" borderId="2" xfId="0" applyNumberFormat="1" applyFont="1" applyBorder="1" applyAlignment="1">
      <alignment horizontal="right" vertical="center"/>
    </xf>
    <xf numFmtId="183" fontId="11" fillId="0" borderId="3" xfId="0" applyNumberFormat="1" applyFont="1" applyBorder="1" applyAlignment="1">
      <alignment horizontal="right" vertical="center"/>
    </xf>
    <xf numFmtId="183" fontId="11" fillId="0" borderId="11" xfId="0" applyNumberFormat="1" applyFont="1" applyBorder="1" applyAlignment="1">
      <alignment horizontal="center" vertical="center"/>
    </xf>
    <xf numFmtId="183" fontId="11" fillId="0" borderId="1" xfId="0" applyNumberFormat="1" applyFont="1" applyBorder="1" applyAlignment="1">
      <alignment horizontal="left" vertical="center"/>
    </xf>
    <xf numFmtId="178" fontId="11" fillId="0" borderId="2" xfId="0" applyNumberFormat="1" applyFont="1" applyBorder="1" applyAlignment="1">
      <alignment vertical="center"/>
    </xf>
    <xf numFmtId="183" fontId="11" fillId="0" borderId="12" xfId="0" applyNumberFormat="1" applyFont="1" applyBorder="1" applyAlignment="1">
      <alignment horizontal="right" vertical="center"/>
    </xf>
    <xf numFmtId="178" fontId="11" fillId="0" borderId="13" xfId="0" applyNumberFormat="1" applyFont="1" applyBorder="1" applyAlignment="1">
      <alignment vertical="center"/>
    </xf>
    <xf numFmtId="183" fontId="11" fillId="0" borderId="3" xfId="0" applyNumberFormat="1" applyFont="1" applyBorder="1" applyAlignment="1">
      <alignment vertical="center" wrapText="1"/>
    </xf>
    <xf numFmtId="178" fontId="11" fillId="0" borderId="22" xfId="0" applyNumberFormat="1" applyFont="1" applyBorder="1" applyAlignment="1">
      <alignment vertical="center"/>
    </xf>
    <xf numFmtId="43" fontId="11" fillId="0" borderId="2" xfId="28" applyFont="1" applyBorder="1" applyAlignment="1">
      <alignment vertical="center"/>
    </xf>
    <xf numFmtId="0" fontId="36" fillId="0" borderId="0" xfId="0" applyFont="1" applyAlignment="1">
      <alignment/>
    </xf>
    <xf numFmtId="0" fontId="6" fillId="0" borderId="0" xfId="0" applyFont="1" applyAlignment="1">
      <alignment/>
    </xf>
    <xf numFmtId="178" fontId="6" fillId="0" borderId="0" xfId="0" applyNumberFormat="1" applyFont="1" applyAlignment="1">
      <alignment/>
    </xf>
    <xf numFmtId="178" fontId="5" fillId="0" borderId="0" xfId="0" applyNumberFormat="1" applyFont="1" applyAlignment="1">
      <alignment/>
    </xf>
    <xf numFmtId="0" fontId="4" fillId="0" borderId="0" xfId="26" applyFont="1" applyAlignment="1">
      <alignment vertical="center"/>
      <protection/>
    </xf>
    <xf numFmtId="0" fontId="22" fillId="0" borderId="0" xfId="16" applyFont="1">
      <alignment/>
      <protection/>
    </xf>
    <xf numFmtId="0" fontId="5" fillId="0" borderId="7" xfId="16" applyFont="1" applyBorder="1" applyAlignment="1">
      <alignment/>
      <protection/>
    </xf>
    <xf numFmtId="0" fontId="5" fillId="0" borderId="7" xfId="16" applyFont="1" applyBorder="1" applyAlignment="1">
      <alignment horizontal="right"/>
      <protection/>
    </xf>
    <xf numFmtId="0" fontId="6" fillId="0" borderId="7" xfId="16" applyFont="1" applyBorder="1" applyAlignment="1">
      <alignment/>
      <protection/>
    </xf>
    <xf numFmtId="0" fontId="9" fillId="0" borderId="0" xfId="16">
      <alignment/>
      <protection/>
    </xf>
    <xf numFmtId="0" fontId="37" fillId="0" borderId="0" xfId="16" applyFont="1" applyAlignment="1">
      <alignment horizontal="center"/>
      <protection/>
    </xf>
    <xf numFmtId="41" fontId="9" fillId="0" borderId="5" xfId="16" applyNumberFormat="1" applyFont="1" applyBorder="1" applyAlignment="1">
      <alignment vertical="center"/>
      <protection/>
    </xf>
    <xf numFmtId="41" fontId="9" fillId="0" borderId="0" xfId="16" applyNumberFormat="1" applyFont="1" applyBorder="1" applyAlignment="1">
      <alignment horizontal="center" vertical="center"/>
      <protection/>
    </xf>
    <xf numFmtId="187" fontId="9" fillId="0" borderId="0" xfId="16" applyNumberFormat="1" applyFont="1" applyBorder="1" applyAlignment="1">
      <alignment horizontal="center" vertical="center"/>
      <protection/>
    </xf>
    <xf numFmtId="41" fontId="9" fillId="0" borderId="0" xfId="16" applyNumberFormat="1" applyFont="1" applyBorder="1" applyAlignment="1">
      <alignment vertical="center"/>
      <protection/>
    </xf>
    <xf numFmtId="187" fontId="9" fillId="0" borderId="0" xfId="16" applyNumberFormat="1" applyFont="1" applyBorder="1" applyAlignment="1">
      <alignment vertical="center"/>
      <protection/>
    </xf>
    <xf numFmtId="177" fontId="9" fillId="0" borderId="0" xfId="16" applyNumberFormat="1" applyFont="1" applyBorder="1" applyAlignment="1">
      <alignment horizontal="right" vertical="center"/>
      <protection/>
    </xf>
    <xf numFmtId="179" fontId="9" fillId="0" borderId="0" xfId="16" applyNumberFormat="1" applyFont="1" applyBorder="1" applyAlignment="1">
      <alignment horizontal="right" vertical="center"/>
      <protection/>
    </xf>
    <xf numFmtId="180" fontId="9" fillId="0" borderId="0" xfId="16" applyNumberFormat="1" applyFont="1" applyBorder="1" applyAlignment="1">
      <alignment horizontal="right" vertical="center"/>
      <protection/>
    </xf>
    <xf numFmtId="0" fontId="38" fillId="0" borderId="0" xfId="16" applyFont="1">
      <alignment/>
      <protection/>
    </xf>
    <xf numFmtId="0" fontId="17" fillId="0" borderId="0" xfId="16" applyFont="1">
      <alignment/>
      <protection/>
    </xf>
    <xf numFmtId="184" fontId="9" fillId="0" borderId="0" xfId="16" applyNumberFormat="1" applyFont="1" applyBorder="1" applyAlignment="1">
      <alignment vertical="center"/>
      <protection/>
    </xf>
    <xf numFmtId="184" fontId="9" fillId="0" borderId="0" xfId="0" applyNumberFormat="1" applyFont="1" applyBorder="1" applyAlignment="1">
      <alignment horizontal="right" vertical="center"/>
    </xf>
    <xf numFmtId="187" fontId="9" fillId="0" borderId="0" xfId="16" applyNumberFormat="1" applyFont="1" applyBorder="1" applyAlignment="1">
      <alignment horizontal="right" vertical="center"/>
      <protection/>
    </xf>
    <xf numFmtId="177" fontId="9" fillId="0" borderId="0" xfId="16" applyNumberFormat="1" applyFont="1" applyBorder="1" applyAlignment="1">
      <alignment vertical="center"/>
      <protection/>
    </xf>
    <xf numFmtId="185" fontId="9" fillId="0" borderId="0" xfId="16" applyNumberFormat="1" applyFont="1" applyBorder="1" applyAlignment="1">
      <alignment horizontal="center" vertical="center"/>
      <protection/>
    </xf>
    <xf numFmtId="182" fontId="9" fillId="0" borderId="0" xfId="28" applyNumberFormat="1" applyFont="1" applyBorder="1" applyAlignment="1">
      <alignment vertical="center"/>
    </xf>
    <xf numFmtId="182" fontId="9" fillId="0" borderId="0" xfId="16" applyNumberFormat="1" applyFont="1" applyBorder="1" applyAlignment="1">
      <alignment vertical="center"/>
      <protection/>
    </xf>
    <xf numFmtId="182" fontId="9" fillId="0" borderId="0" xfId="28" applyNumberFormat="1" applyFont="1" applyBorder="1" applyAlignment="1">
      <alignment horizontal="right" vertical="center"/>
    </xf>
    <xf numFmtId="0" fontId="6" fillId="0" borderId="0" xfId="16" applyFont="1" applyAlignment="1">
      <alignment vertical="center"/>
      <protection/>
    </xf>
    <xf numFmtId="176" fontId="6" fillId="0" borderId="0" xfId="16" applyNumberFormat="1" applyFont="1" applyAlignment="1">
      <alignment vertical="center"/>
      <protection/>
    </xf>
    <xf numFmtId="176" fontId="0" fillId="0" borderId="0" xfId="16" applyNumberFormat="1" applyFont="1">
      <alignment/>
      <protection/>
    </xf>
    <xf numFmtId="0" fontId="23" fillId="0" borderId="0" xfId="16" applyFont="1">
      <alignment/>
      <protection/>
    </xf>
    <xf numFmtId="0" fontId="6" fillId="0" borderId="7" xfId="23" applyFont="1" applyBorder="1" applyAlignment="1">
      <alignment horizontal="right"/>
      <protection/>
    </xf>
    <xf numFmtId="0" fontId="9" fillId="0" borderId="0" xfId="23">
      <alignment/>
      <protection/>
    </xf>
    <xf numFmtId="0" fontId="5" fillId="0" borderId="11" xfId="23" applyFont="1" applyBorder="1" applyAlignment="1">
      <alignment horizontal="center" vertical="center"/>
      <protection/>
    </xf>
    <xf numFmtId="0" fontId="5" fillId="0" borderId="1" xfId="23" applyFont="1" applyBorder="1" applyAlignment="1">
      <alignment horizontal="center" vertical="center"/>
      <protection/>
    </xf>
    <xf numFmtId="0" fontId="37" fillId="0" borderId="0" xfId="23" applyFont="1" applyAlignment="1">
      <alignment horizontal="center"/>
      <protection/>
    </xf>
    <xf numFmtId="0" fontId="5" fillId="0" borderId="2" xfId="23" applyFont="1" applyBorder="1" applyAlignment="1">
      <alignment horizontal="center" vertical="center"/>
      <protection/>
    </xf>
    <xf numFmtId="0" fontId="18" fillId="0" borderId="3" xfId="23" applyFont="1" applyBorder="1" applyAlignment="1">
      <alignment horizontal="center" vertical="center"/>
      <protection/>
    </xf>
    <xf numFmtId="41" fontId="13" fillId="0" borderId="5" xfId="23" applyNumberFormat="1" applyFont="1" applyBorder="1" applyAlignment="1">
      <alignment horizontal="center" vertical="center"/>
      <protection/>
    </xf>
    <xf numFmtId="41" fontId="13" fillId="0" borderId="0" xfId="23" applyNumberFormat="1" applyFont="1" applyBorder="1" applyAlignment="1">
      <alignment horizontal="center" vertical="center"/>
      <protection/>
    </xf>
    <xf numFmtId="41" fontId="40" fillId="0" borderId="5" xfId="23" applyNumberFormat="1" applyFont="1" applyBorder="1" applyAlignment="1">
      <alignment horizontal="center" vertical="center"/>
      <protection/>
    </xf>
    <xf numFmtId="0" fontId="5" fillId="0" borderId="7" xfId="26" applyFont="1" applyBorder="1" applyAlignment="1">
      <alignment horizontal="center" vertical="center"/>
      <protection/>
    </xf>
    <xf numFmtId="41" fontId="40" fillId="0" borderId="6" xfId="23" applyNumberFormat="1" applyFont="1" applyBorder="1" applyAlignment="1">
      <alignment horizontal="center" vertical="center"/>
      <protection/>
    </xf>
    <xf numFmtId="41" fontId="13" fillId="0" borderId="7" xfId="23" applyNumberFormat="1" applyFont="1" applyBorder="1" applyAlignment="1">
      <alignment horizontal="center" vertical="center"/>
      <protection/>
    </xf>
    <xf numFmtId="0" fontId="6" fillId="0" borderId="0" xfId="23" applyFont="1" applyAlignment="1">
      <alignment vertical="center"/>
      <protection/>
    </xf>
    <xf numFmtId="176" fontId="6" fillId="0" borderId="0" xfId="23" applyNumberFormat="1" applyFont="1" applyAlignment="1">
      <alignment vertical="center"/>
      <protection/>
    </xf>
    <xf numFmtId="176" fontId="0" fillId="0" borderId="0" xfId="23" applyNumberFormat="1" applyFont="1">
      <alignment/>
      <protection/>
    </xf>
    <xf numFmtId="0" fontId="23" fillId="0" borderId="0" xfId="23" applyFont="1">
      <alignment/>
      <protection/>
    </xf>
    <xf numFmtId="0" fontId="22" fillId="0" borderId="0" xfId="23" applyFont="1">
      <alignment/>
      <protection/>
    </xf>
    <xf numFmtId="0" fontId="5" fillId="0" borderId="3" xfId="23" applyFont="1" applyBorder="1" applyAlignment="1">
      <alignment horizontal="center" vertical="center"/>
      <protection/>
    </xf>
    <xf numFmtId="41" fontId="41" fillId="0" borderId="0" xfId="23" applyNumberFormat="1" applyFont="1" applyBorder="1" applyAlignment="1">
      <alignment horizontal="center" vertical="center"/>
      <protection/>
    </xf>
    <xf numFmtId="0" fontId="38" fillId="0" borderId="0" xfId="23" applyFont="1" applyBorder="1">
      <alignment/>
      <protection/>
    </xf>
    <xf numFmtId="0" fontId="17" fillId="0" borderId="0" xfId="23" applyFont="1" applyBorder="1">
      <alignment/>
      <protection/>
    </xf>
    <xf numFmtId="0" fontId="9" fillId="0" borderId="0" xfId="23" applyBorder="1">
      <alignment/>
      <protection/>
    </xf>
    <xf numFmtId="41" fontId="41" fillId="0" borderId="0" xfId="23" applyNumberFormat="1" applyFont="1" applyAlignment="1">
      <alignment horizontal="center" vertical="center"/>
      <protection/>
    </xf>
    <xf numFmtId="0" fontId="38" fillId="0" borderId="0" xfId="23" applyFont="1">
      <alignment/>
      <protection/>
    </xf>
    <xf numFmtId="0" fontId="17" fillId="0" borderId="0" xfId="23" applyFont="1">
      <alignment/>
      <protection/>
    </xf>
    <xf numFmtId="41" fontId="40" fillId="0" borderId="0" xfId="23" applyNumberFormat="1" applyFont="1" applyBorder="1" applyAlignment="1">
      <alignment horizontal="center" vertical="center"/>
      <protection/>
    </xf>
    <xf numFmtId="0" fontId="9" fillId="0" borderId="0" xfId="23" applyFont="1">
      <alignment/>
      <protection/>
    </xf>
    <xf numFmtId="0" fontId="37" fillId="0" borderId="0" xfId="23" applyFont="1">
      <alignment/>
      <protection/>
    </xf>
    <xf numFmtId="0" fontId="37" fillId="0" borderId="0" xfId="23" applyFont="1" applyBorder="1">
      <alignment/>
      <protection/>
    </xf>
    <xf numFmtId="0" fontId="10" fillId="0" borderId="3" xfId="23" applyFont="1" applyBorder="1" applyAlignment="1">
      <alignment horizontal="center" vertical="center"/>
      <protection/>
    </xf>
    <xf numFmtId="0" fontId="10" fillId="0" borderId="4" xfId="23" applyFont="1" applyBorder="1" applyAlignment="1">
      <alignment horizontal="center" vertical="center"/>
      <protection/>
    </xf>
    <xf numFmtId="41" fontId="10" fillId="0" borderId="23" xfId="23" applyNumberFormat="1" applyFont="1" applyBorder="1" applyAlignment="1">
      <alignment horizontal="center" vertical="center"/>
      <protection/>
    </xf>
    <xf numFmtId="41" fontId="10" fillId="0" borderId="13" xfId="23" applyNumberFormat="1" applyFont="1" applyBorder="1" applyAlignment="1">
      <alignment horizontal="center" vertical="center"/>
      <protection/>
    </xf>
    <xf numFmtId="0" fontId="10" fillId="0" borderId="6" xfId="23" applyFont="1" applyBorder="1" applyAlignment="1">
      <alignment horizontal="center" vertical="center"/>
      <protection/>
    </xf>
    <xf numFmtId="0" fontId="10" fillId="0" borderId="0" xfId="23" applyFont="1" applyBorder="1" applyAlignment="1">
      <alignment horizontal="center" vertical="center"/>
      <protection/>
    </xf>
    <xf numFmtId="0" fontId="10" fillId="0" borderId="9" xfId="23" applyFont="1" applyBorder="1" applyAlignment="1">
      <alignment horizontal="center" vertical="center"/>
      <protection/>
    </xf>
    <xf numFmtId="41" fontId="10" fillId="0" borderId="22" xfId="23" applyNumberFormat="1" applyFont="1" applyBorder="1" applyAlignment="1">
      <alignment horizontal="center" vertical="center"/>
      <protection/>
    </xf>
    <xf numFmtId="0" fontId="10" fillId="0" borderId="22" xfId="0" applyFont="1" applyBorder="1" applyAlignment="1">
      <alignment horizontal="center" vertical="center"/>
    </xf>
    <xf numFmtId="0" fontId="10" fillId="0" borderId="2" xfId="23" applyFont="1" applyBorder="1" applyAlignment="1">
      <alignment horizontal="center" vertical="center"/>
      <protection/>
    </xf>
    <xf numFmtId="0" fontId="18" fillId="0" borderId="2" xfId="23" applyFont="1" applyBorder="1" applyAlignment="1">
      <alignment horizontal="center" vertical="center"/>
      <protection/>
    </xf>
    <xf numFmtId="0" fontId="10" fillId="0" borderId="22" xfId="23" applyFont="1" applyBorder="1" applyAlignment="1">
      <alignment horizontal="center" vertical="center"/>
      <protection/>
    </xf>
    <xf numFmtId="182" fontId="11" fillId="0" borderId="5" xfId="28" applyNumberFormat="1" applyFont="1" applyBorder="1" applyAlignment="1">
      <alignment horizontal="center" vertical="center"/>
    </xf>
    <xf numFmtId="182" fontId="13" fillId="0" borderId="0" xfId="28" applyNumberFormat="1" applyFont="1" applyBorder="1" applyAlignment="1">
      <alignment horizontal="center" vertical="center"/>
    </xf>
    <xf numFmtId="182" fontId="11" fillId="0" borderId="0" xfId="28" applyNumberFormat="1" applyFont="1" applyBorder="1" applyAlignment="1">
      <alignment horizontal="center" vertical="center"/>
    </xf>
    <xf numFmtId="41" fontId="11" fillId="0" borderId="5" xfId="23" applyNumberFormat="1" applyFont="1" applyBorder="1" applyAlignment="1">
      <alignment horizontal="center" vertical="center"/>
      <protection/>
    </xf>
    <xf numFmtId="41" fontId="11" fillId="0" borderId="0" xfId="23" applyNumberFormat="1" applyFont="1" applyBorder="1" applyAlignment="1">
      <alignment horizontal="center" vertical="center"/>
      <protection/>
    </xf>
    <xf numFmtId="0" fontId="9" fillId="0" borderId="0" xfId="23" applyFont="1" applyBorder="1">
      <alignment/>
      <protection/>
    </xf>
    <xf numFmtId="41" fontId="11" fillId="0" borderId="0" xfId="23" applyNumberFormat="1" applyFont="1" applyFill="1" applyBorder="1" applyAlignment="1">
      <alignment horizontal="center" vertical="center"/>
      <protection/>
    </xf>
    <xf numFmtId="177" fontId="11" fillId="0" borderId="0" xfId="23" applyNumberFormat="1" applyFont="1" applyBorder="1" applyAlignment="1">
      <alignment horizontal="right" vertical="center"/>
      <protection/>
    </xf>
    <xf numFmtId="41" fontId="11" fillId="0" borderId="7" xfId="23" applyNumberFormat="1" applyFont="1" applyBorder="1" applyAlignment="1">
      <alignment horizontal="center" vertical="center"/>
      <protection/>
    </xf>
    <xf numFmtId="0" fontId="11" fillId="0" borderId="0" xfId="23" applyFont="1" applyAlignment="1">
      <alignment vertical="center"/>
      <protection/>
    </xf>
    <xf numFmtId="41" fontId="22" fillId="0" borderId="0" xfId="23" applyNumberFormat="1" applyFont="1">
      <alignment/>
      <protection/>
    </xf>
    <xf numFmtId="0" fontId="42" fillId="0" borderId="0" xfId="23" applyFont="1">
      <alignment/>
      <protection/>
    </xf>
    <xf numFmtId="41" fontId="42" fillId="0" borderId="0" xfId="23" applyNumberFormat="1" applyFont="1">
      <alignment/>
      <protection/>
    </xf>
    <xf numFmtId="0" fontId="10" fillId="0" borderId="1" xfId="23" applyFont="1" applyBorder="1" applyAlignment="1">
      <alignment horizontal="center" vertical="center"/>
      <protection/>
    </xf>
    <xf numFmtId="0" fontId="10" fillId="0" borderId="3" xfId="23" applyFont="1" applyBorder="1" applyAlignment="1">
      <alignment horizontal="right" vertical="center"/>
      <protection/>
    </xf>
    <xf numFmtId="0" fontId="10" fillId="0" borderId="1" xfId="23" applyFont="1" applyBorder="1" applyAlignment="1">
      <alignment horizontal="left" vertical="center"/>
      <protection/>
    </xf>
    <xf numFmtId="41" fontId="10" fillId="0" borderId="2" xfId="23" applyNumberFormat="1" applyFont="1" applyBorder="1" applyAlignment="1">
      <alignment horizontal="center" vertical="center"/>
      <protection/>
    </xf>
    <xf numFmtId="0" fontId="5" fillId="0" borderId="8" xfId="23" applyFont="1" applyBorder="1" applyAlignment="1">
      <alignment horizontal="center" vertical="center"/>
      <protection/>
    </xf>
    <xf numFmtId="41" fontId="6" fillId="0" borderId="0" xfId="23" applyNumberFormat="1" applyFont="1" applyBorder="1" applyAlignment="1">
      <alignment horizontal="center" vertical="center"/>
      <protection/>
    </xf>
    <xf numFmtId="41" fontId="11" fillId="0" borderId="0" xfId="15" applyNumberFormat="1" applyFont="1" applyBorder="1" applyAlignment="1">
      <alignment horizontal="center" vertical="center"/>
      <protection/>
    </xf>
    <xf numFmtId="176" fontId="11" fillId="0" borderId="0" xfId="23" applyNumberFormat="1" applyFont="1" applyBorder="1" applyAlignment="1">
      <alignment vertical="center"/>
      <protection/>
    </xf>
    <xf numFmtId="41" fontId="6" fillId="0" borderId="0" xfId="15" applyNumberFormat="1" applyFont="1" applyBorder="1" applyAlignment="1">
      <alignment horizontal="center" vertical="center"/>
      <protection/>
    </xf>
    <xf numFmtId="0" fontId="9" fillId="0" borderId="0" xfId="15" applyFont="1">
      <alignment/>
      <protection/>
    </xf>
    <xf numFmtId="0" fontId="9" fillId="0" borderId="0" xfId="15">
      <alignment/>
      <protection/>
    </xf>
    <xf numFmtId="41" fontId="11" fillId="0" borderId="5" xfId="15" applyNumberFormat="1" applyFont="1" applyBorder="1" applyAlignment="1">
      <alignment horizontal="center" vertical="center"/>
      <protection/>
    </xf>
    <xf numFmtId="177" fontId="11" fillId="0" borderId="0" xfId="15" applyNumberFormat="1" applyFont="1" applyBorder="1" applyAlignment="1">
      <alignment horizontal="right" vertical="center"/>
      <protection/>
    </xf>
    <xf numFmtId="41" fontId="11" fillId="0" borderId="7" xfId="15" applyNumberFormat="1" applyFont="1" applyBorder="1" applyAlignment="1">
      <alignment horizontal="center" vertical="center"/>
      <protection/>
    </xf>
    <xf numFmtId="176" fontId="6" fillId="0" borderId="0" xfId="23" applyNumberFormat="1" applyFont="1" applyAlignment="1">
      <alignment horizontal="left" vertical="center"/>
      <protection/>
    </xf>
    <xf numFmtId="0" fontId="4" fillId="0" borderId="0" xfId="0" applyFont="1" applyAlignment="1">
      <alignment/>
    </xf>
    <xf numFmtId="0" fontId="4" fillId="0" borderId="0" xfId="0" applyFont="1" applyAlignment="1">
      <alignment horizontal="center"/>
    </xf>
    <xf numFmtId="0" fontId="27" fillId="0" borderId="0" xfId="0" applyFont="1" applyAlignment="1">
      <alignment/>
    </xf>
    <xf numFmtId="0" fontId="5" fillId="0" borderId="7" xfId="23" applyFont="1" applyBorder="1" applyAlignment="1">
      <alignment/>
      <protection/>
    </xf>
    <xf numFmtId="0" fontId="9" fillId="0" borderId="7" xfId="23" applyFont="1" applyBorder="1" applyAlignment="1">
      <alignment/>
      <protection/>
    </xf>
    <xf numFmtId="0" fontId="6" fillId="0" borderId="7" xfId="23" applyFont="1" applyBorder="1" applyAlignment="1">
      <alignment/>
      <protection/>
    </xf>
    <xf numFmtId="0" fontId="5" fillId="0" borderId="0" xfId="0" applyFont="1" applyAlignment="1">
      <alignment/>
    </xf>
    <xf numFmtId="0" fontId="6" fillId="0" borderId="0" xfId="23" applyFont="1" applyBorder="1" applyAlignment="1">
      <alignment/>
      <protection/>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xf>
    <xf numFmtId="0" fontId="5" fillId="0" borderId="0" xfId="0" applyFont="1" applyBorder="1" applyAlignment="1">
      <alignment/>
    </xf>
    <xf numFmtId="0" fontId="10" fillId="0" borderId="2" xfId="0" applyFont="1" applyBorder="1" applyAlignment="1">
      <alignment horizontal="center" wrapText="1"/>
    </xf>
    <xf numFmtId="0" fontId="23" fillId="0" borderId="0" xfId="0" applyFont="1" applyAlignment="1">
      <alignment/>
    </xf>
    <xf numFmtId="182" fontId="6" fillId="0" borderId="5" xfId="28" applyNumberFormat="1" applyFont="1" applyBorder="1" applyAlignment="1">
      <alignment horizontal="center" vertical="center"/>
    </xf>
    <xf numFmtId="182" fontId="6" fillId="0" borderId="0" xfId="28" applyNumberFormat="1" applyFont="1" applyAlignment="1">
      <alignment horizontal="center" vertical="center"/>
    </xf>
    <xf numFmtId="182" fontId="6" fillId="0" borderId="0" xfId="28" applyNumberFormat="1" applyFont="1" applyBorder="1" applyAlignment="1">
      <alignment horizontal="center" vertical="center"/>
    </xf>
    <xf numFmtId="182" fontId="6" fillId="0" borderId="0" xfId="28" applyNumberFormat="1" applyFont="1" applyFill="1" applyBorder="1" applyAlignment="1">
      <alignment horizontal="center" vertical="center"/>
    </xf>
    <xf numFmtId="0" fontId="18" fillId="0" borderId="0" xfId="0" applyFont="1" applyAlignment="1">
      <alignment/>
    </xf>
    <xf numFmtId="0" fontId="43" fillId="0" borderId="0" xfId="0" applyFont="1" applyBorder="1" applyAlignment="1">
      <alignment/>
    </xf>
    <xf numFmtId="0" fontId="43" fillId="0" borderId="0" xfId="0" applyFont="1" applyAlignment="1">
      <alignment/>
    </xf>
    <xf numFmtId="182" fontId="6" fillId="0" borderId="0" xfId="28" applyNumberFormat="1" applyFont="1" applyFill="1" applyBorder="1" applyAlignment="1">
      <alignment horizontal="right" vertical="center"/>
    </xf>
    <xf numFmtId="182" fontId="6" fillId="0" borderId="0" xfId="28" applyNumberFormat="1" applyFont="1" applyBorder="1" applyAlignment="1">
      <alignment horizontal="right" vertical="center"/>
    </xf>
    <xf numFmtId="177" fontId="6" fillId="0" borderId="0" xfId="28" applyNumberFormat="1" applyFont="1" applyBorder="1" applyAlignment="1">
      <alignment horizontal="right" vertical="center"/>
    </xf>
    <xf numFmtId="182" fontId="6" fillId="0" borderId="5" xfId="28" applyNumberFormat="1" applyFont="1" applyFill="1" applyBorder="1" applyAlignment="1">
      <alignment horizontal="right" vertical="center"/>
    </xf>
    <xf numFmtId="182" fontId="6" fillId="0" borderId="5" xfId="28" applyNumberFormat="1" applyFont="1" applyBorder="1" applyAlignment="1">
      <alignment horizontal="right" vertical="center"/>
    </xf>
    <xf numFmtId="182" fontId="6" fillId="0" borderId="0" xfId="28" applyNumberFormat="1" applyFont="1" applyAlignment="1">
      <alignment horizontal="right" vertical="center"/>
    </xf>
    <xf numFmtId="177" fontId="11" fillId="0" borderId="0" xfId="23" applyNumberFormat="1" applyFont="1" applyBorder="1" applyAlignment="1">
      <alignment vertical="center"/>
      <protection/>
    </xf>
    <xf numFmtId="184" fontId="11" fillId="0" borderId="6" xfId="15" applyNumberFormat="1" applyFont="1" applyBorder="1" applyAlignment="1">
      <alignment vertical="center"/>
      <protection/>
    </xf>
    <xf numFmtId="184" fontId="11" fillId="0" borderId="7" xfId="23" applyNumberFormat="1" applyFont="1" applyBorder="1" applyAlignment="1">
      <alignment vertical="center"/>
      <protection/>
    </xf>
    <xf numFmtId="177" fontId="11" fillId="0" borderId="7" xfId="15" applyNumberFormat="1" applyFont="1" applyBorder="1" applyAlignment="1">
      <alignment vertical="center"/>
      <protection/>
    </xf>
    <xf numFmtId="177" fontId="11" fillId="0" borderId="7" xfId="23" applyNumberFormat="1" applyFont="1" applyBorder="1" applyAlignment="1">
      <alignment vertical="center"/>
      <protection/>
    </xf>
    <xf numFmtId="177" fontId="11" fillId="0" borderId="7" xfId="15" applyNumberFormat="1" applyFont="1" applyBorder="1" applyAlignment="1">
      <alignment horizontal="center" vertical="center"/>
      <protection/>
    </xf>
    <xf numFmtId="177" fontId="6" fillId="0" borderId="7" xfId="28" applyNumberFormat="1" applyFont="1" applyBorder="1" applyAlignment="1">
      <alignment vertical="center"/>
    </xf>
    <xf numFmtId="177" fontId="6" fillId="0" borderId="6" xfId="0" applyNumberFormat="1" applyFont="1" applyBorder="1" applyAlignment="1">
      <alignment vertical="center"/>
    </xf>
    <xf numFmtId="177" fontId="6" fillId="0" borderId="7" xfId="0" applyNumberFormat="1" applyFont="1" applyBorder="1" applyAlignment="1">
      <alignment vertical="center"/>
    </xf>
    <xf numFmtId="177" fontId="6" fillId="0" borderId="0" xfId="0" applyNumberFormat="1" applyFont="1" applyAlignment="1">
      <alignment vertical="center"/>
    </xf>
    <xf numFmtId="177" fontId="6" fillId="0" borderId="9" xfId="26" applyNumberFormat="1" applyFont="1" applyBorder="1" applyAlignment="1">
      <alignment horizontal="center" vertical="center"/>
      <protection/>
    </xf>
    <xf numFmtId="177" fontId="43" fillId="0" borderId="0" xfId="0" applyNumberFormat="1" applyFont="1" applyBorder="1" applyAlignment="1">
      <alignment/>
    </xf>
    <xf numFmtId="177" fontId="6" fillId="0" borderId="7" xfId="26" applyNumberFormat="1" applyFont="1" applyBorder="1" applyAlignment="1">
      <alignment horizontal="center" vertical="center"/>
      <protection/>
    </xf>
    <xf numFmtId="0" fontId="5" fillId="0" borderId="10" xfId="26" applyFont="1" applyBorder="1" applyAlignment="1">
      <alignment horizontal="center" vertical="center"/>
      <protection/>
    </xf>
    <xf numFmtId="0" fontId="18" fillId="0" borderId="2" xfId="21" applyFont="1" applyFill="1" applyBorder="1" applyAlignment="1">
      <alignment horizontal="center" vertical="center" wrapText="1"/>
      <protection/>
    </xf>
    <xf numFmtId="0" fontId="5" fillId="0" borderId="2" xfId="21" applyFont="1" applyFill="1" applyBorder="1" applyAlignment="1">
      <alignment horizontal="center" vertical="center" wrapText="1"/>
      <protection/>
    </xf>
    <xf numFmtId="0" fontId="31" fillId="0" borderId="24" xfId="0" applyFont="1" applyBorder="1" applyAlignment="1">
      <alignment horizontal="center" vertical="center"/>
    </xf>
    <xf numFmtId="183" fontId="31" fillId="0" borderId="7" xfId="0" applyNumberFormat="1" applyFont="1" applyBorder="1" applyAlignment="1">
      <alignment horizontal="center" vertical="center"/>
    </xf>
    <xf numFmtId="0" fontId="4" fillId="0" borderId="0" xfId="27" applyFont="1" applyAlignment="1">
      <alignment vertical="center"/>
      <protection/>
    </xf>
    <xf numFmtId="0" fontId="6" fillId="0" borderId="0" xfId="16" applyFont="1" applyBorder="1" applyAlignment="1">
      <alignment horizontal="right"/>
      <protection/>
    </xf>
    <xf numFmtId="0" fontId="5" fillId="0" borderId="0" xfId="16" applyFont="1">
      <alignment/>
      <protection/>
    </xf>
    <xf numFmtId="0" fontId="5" fillId="0" borderId="0" xfId="16" applyFont="1" applyBorder="1">
      <alignment/>
      <protection/>
    </xf>
    <xf numFmtId="0" fontId="33" fillId="0" borderId="2" xfId="16" applyFont="1" applyFill="1" applyBorder="1" applyAlignment="1">
      <alignment horizontal="center" vertical="center"/>
      <protection/>
    </xf>
    <xf numFmtId="0" fontId="33" fillId="0" borderId="2" xfId="16" applyFont="1" applyFill="1" applyBorder="1" applyAlignment="1">
      <alignment horizontal="center" vertical="center" wrapText="1"/>
      <protection/>
    </xf>
    <xf numFmtId="0" fontId="5" fillId="0" borderId="0" xfId="16" applyFont="1" applyBorder="1" applyAlignment="1">
      <alignment horizontal="center" vertical="center"/>
      <protection/>
    </xf>
    <xf numFmtId="0" fontId="33" fillId="0" borderId="2" xfId="27" applyFont="1" applyFill="1" applyBorder="1" applyAlignment="1">
      <alignment horizontal="center" vertical="center"/>
      <protection/>
    </xf>
    <xf numFmtId="0" fontId="33" fillId="0" borderId="2" xfId="27" applyFont="1" applyFill="1" applyBorder="1" applyAlignment="1">
      <alignment horizontal="center" vertical="center" wrapText="1"/>
      <protection/>
    </xf>
    <xf numFmtId="3" fontId="33" fillId="0" borderId="2" xfId="0" applyNumberFormat="1" applyFont="1" applyFill="1" applyBorder="1" applyAlignment="1">
      <alignment horizontal="center" vertical="center" wrapText="1"/>
    </xf>
    <xf numFmtId="3" fontId="33" fillId="0" borderId="2" xfId="0" applyNumberFormat="1" applyFont="1" applyFill="1" applyBorder="1" applyAlignment="1">
      <alignment horizontal="right" vertical="center" wrapText="1"/>
    </xf>
    <xf numFmtId="181" fontId="33" fillId="0" borderId="2" xfId="0" applyNumberFormat="1" applyFont="1" applyFill="1" applyBorder="1" applyAlignment="1">
      <alignment horizontal="right" vertical="center"/>
    </xf>
    <xf numFmtId="181" fontId="33" fillId="0" borderId="2" xfId="0" applyNumberFormat="1" applyFont="1" applyFill="1" applyBorder="1" applyAlignment="1">
      <alignment horizontal="center" vertical="center"/>
    </xf>
    <xf numFmtId="188" fontId="5" fillId="0" borderId="0" xfId="16" applyNumberFormat="1" applyFont="1" applyBorder="1" applyAlignment="1">
      <alignment horizontal="center" vertical="center"/>
      <protection/>
    </xf>
    <xf numFmtId="0" fontId="19" fillId="0" borderId="0" xfId="16" applyFont="1">
      <alignment/>
      <protection/>
    </xf>
    <xf numFmtId="3" fontId="33" fillId="0" borderId="2" xfId="16" applyNumberFormat="1" applyFont="1" applyFill="1" applyBorder="1" applyAlignment="1">
      <alignment horizontal="center" vertical="center"/>
      <protection/>
    </xf>
    <xf numFmtId="3" fontId="33" fillId="0" borderId="2" xfId="16" applyNumberFormat="1" applyFont="1" applyFill="1" applyBorder="1" applyAlignment="1">
      <alignment vertical="center"/>
      <protection/>
    </xf>
    <xf numFmtId="181" fontId="33" fillId="0" borderId="2" xfId="0" applyNumberFormat="1" applyFont="1" applyFill="1" applyBorder="1" applyAlignment="1" quotePrefix="1">
      <alignment horizontal="center" vertical="center"/>
    </xf>
    <xf numFmtId="0" fontId="6" fillId="0" borderId="0" xfId="16" applyFont="1" applyBorder="1" applyAlignment="1">
      <alignment vertical="center"/>
      <protection/>
    </xf>
    <xf numFmtId="0" fontId="6" fillId="0" borderId="0" xfId="16" applyFont="1">
      <alignment/>
      <protection/>
    </xf>
    <xf numFmtId="0" fontId="44" fillId="0" borderId="0" xfId="0" applyFont="1" applyAlignment="1">
      <alignment/>
    </xf>
    <xf numFmtId="0" fontId="5" fillId="0" borderId="0" xfId="0" applyFont="1" applyAlignment="1">
      <alignment horizontal="left"/>
    </xf>
    <xf numFmtId="0" fontId="5" fillId="0" borderId="0" xfId="16" applyFont="1" applyAlignment="1">
      <alignment vertical="center"/>
      <protection/>
    </xf>
    <xf numFmtId="0" fontId="11" fillId="0" borderId="0" xfId="16" applyFont="1">
      <alignment/>
      <protection/>
    </xf>
    <xf numFmtId="0" fontId="5" fillId="0" borderId="0" xfId="16" applyFont="1" applyAlignment="1">
      <alignment/>
      <protection/>
    </xf>
    <xf numFmtId="0" fontId="44" fillId="0" borderId="0" xfId="0" applyFont="1" applyAlignment="1">
      <alignment horizontal="left"/>
    </xf>
    <xf numFmtId="0" fontId="6" fillId="0" borderId="0" xfId="16" applyFont="1" applyAlignment="1">
      <alignment horizontal="left" vertical="center"/>
      <protection/>
    </xf>
    <xf numFmtId="0" fontId="33" fillId="0" borderId="13" xfId="16" applyFont="1" applyFill="1" applyBorder="1" applyAlignment="1">
      <alignment horizontal="center" vertical="center" wrapText="1"/>
      <protection/>
    </xf>
    <xf numFmtId="0" fontId="33" fillId="0" borderId="3" xfId="27" applyFont="1" applyFill="1" applyBorder="1" applyAlignment="1">
      <alignment horizontal="center" vertical="center" wrapText="1"/>
      <protection/>
    </xf>
    <xf numFmtId="3" fontId="33" fillId="0" borderId="2" xfId="0" applyNumberFormat="1" applyFont="1" applyFill="1" applyBorder="1" applyAlignment="1">
      <alignment horizontal="right" vertical="center"/>
    </xf>
    <xf numFmtId="4" fontId="33" fillId="0" borderId="2" xfId="0" applyNumberFormat="1" applyFont="1" applyFill="1" applyBorder="1" applyAlignment="1">
      <alignment horizontal="right" vertical="center"/>
    </xf>
    <xf numFmtId="40" fontId="33" fillId="0" borderId="2" xfId="0" applyNumberFormat="1" applyFont="1" applyFill="1" applyBorder="1" applyAlignment="1">
      <alignment horizontal="right" vertical="center"/>
    </xf>
    <xf numFmtId="191" fontId="33" fillId="0" borderId="2" xfId="0" applyNumberFormat="1" applyFont="1" applyFill="1" applyBorder="1" applyAlignment="1">
      <alignment horizontal="right" vertical="center" wrapText="1"/>
    </xf>
    <xf numFmtId="191" fontId="33" fillId="0" borderId="2" xfId="0" applyNumberFormat="1" applyFont="1" applyFill="1" applyBorder="1" applyAlignment="1">
      <alignment horizontal="center" vertical="center"/>
    </xf>
    <xf numFmtId="38" fontId="33" fillId="0" borderId="2" xfId="0" applyNumberFormat="1" applyFont="1" applyFill="1" applyBorder="1" applyAlignment="1">
      <alignment horizontal="right" vertical="center"/>
    </xf>
    <xf numFmtId="0" fontId="33" fillId="0" borderId="22" xfId="27" applyFont="1" applyFill="1" applyBorder="1" applyAlignment="1">
      <alignment horizontal="center" vertical="center"/>
      <protection/>
    </xf>
    <xf numFmtId="3" fontId="33" fillId="0" borderId="22" xfId="16" applyNumberFormat="1" applyFont="1" applyFill="1" applyBorder="1" applyAlignment="1">
      <alignment vertical="center"/>
      <protection/>
    </xf>
    <xf numFmtId="4" fontId="33" fillId="0" borderId="22" xfId="16" applyNumberFormat="1" applyFont="1" applyFill="1" applyBorder="1" applyAlignment="1">
      <alignment vertical="center"/>
      <protection/>
    </xf>
    <xf numFmtId="38" fontId="33" fillId="0" borderId="22" xfId="16" applyNumberFormat="1" applyFont="1" applyFill="1" applyBorder="1" applyAlignment="1">
      <alignment vertical="center"/>
      <protection/>
    </xf>
    <xf numFmtId="191" fontId="33" fillId="0" borderId="22" xfId="0" applyNumberFormat="1" applyFont="1" applyFill="1" applyBorder="1" applyAlignment="1" quotePrefix="1">
      <alignment horizontal="center" vertical="center"/>
    </xf>
    <xf numFmtId="0" fontId="6" fillId="0" borderId="0" xfId="16" applyFont="1" applyAlignment="1">
      <alignment horizontal="distributed" vertical="center"/>
      <protection/>
    </xf>
    <xf numFmtId="0" fontId="6" fillId="0" borderId="7" xfId="19" applyFont="1" applyBorder="1" applyAlignment="1">
      <alignment horizontal="right"/>
      <protection/>
    </xf>
    <xf numFmtId="0" fontId="9" fillId="0" borderId="0" xfId="19" applyFont="1">
      <alignment/>
      <protection/>
    </xf>
    <xf numFmtId="0" fontId="37" fillId="0" borderId="0" xfId="19" applyFont="1">
      <alignment/>
      <protection/>
    </xf>
    <xf numFmtId="0" fontId="9" fillId="0" borderId="0" xfId="19">
      <alignment/>
      <protection/>
    </xf>
    <xf numFmtId="0" fontId="37" fillId="0" borderId="0" xfId="19" applyFont="1" applyBorder="1">
      <alignment/>
      <protection/>
    </xf>
    <xf numFmtId="0" fontId="5" fillId="0" borderId="7" xfId="19" applyFont="1" applyBorder="1" applyAlignment="1">
      <alignment horizontal="center" vertical="center"/>
      <protection/>
    </xf>
    <xf numFmtId="0" fontId="5" fillId="0" borderId="2" xfId="19" applyFont="1" applyBorder="1" applyAlignment="1">
      <alignment horizontal="center" vertical="center"/>
      <protection/>
    </xf>
    <xf numFmtId="0" fontId="5" fillId="0" borderId="3" xfId="19" applyFont="1" applyBorder="1" applyAlignment="1">
      <alignment horizontal="center" vertical="center"/>
      <protection/>
    </xf>
    <xf numFmtId="0" fontId="5" fillId="0" borderId="8" xfId="19" applyFont="1" applyBorder="1" applyAlignment="1">
      <alignment horizontal="center" vertical="center"/>
      <protection/>
    </xf>
    <xf numFmtId="41" fontId="6" fillId="0" borderId="0" xfId="19" applyNumberFormat="1" applyFont="1" applyBorder="1" applyAlignment="1">
      <alignment horizontal="center" vertical="center"/>
      <protection/>
    </xf>
    <xf numFmtId="0" fontId="9" fillId="0" borderId="0" xfId="19" applyFont="1" applyBorder="1">
      <alignment/>
      <protection/>
    </xf>
    <xf numFmtId="0" fontId="9" fillId="0" borderId="0" xfId="19" applyBorder="1">
      <alignment/>
      <protection/>
    </xf>
    <xf numFmtId="0" fontId="6" fillId="0" borderId="0" xfId="19" applyFont="1" applyAlignment="1">
      <alignment vertical="center"/>
      <protection/>
    </xf>
    <xf numFmtId="176" fontId="6" fillId="0" borderId="0" xfId="19" applyNumberFormat="1" applyFont="1" applyAlignment="1">
      <alignment vertical="center"/>
      <protection/>
    </xf>
    <xf numFmtId="176" fontId="0" fillId="0" borderId="0" xfId="19" applyNumberFormat="1" applyFont="1">
      <alignment/>
      <protection/>
    </xf>
    <xf numFmtId="0" fontId="23" fillId="0" borderId="0" xfId="19" applyFont="1">
      <alignment/>
      <protection/>
    </xf>
    <xf numFmtId="0" fontId="22" fillId="0" borderId="0" xfId="19" applyFont="1">
      <alignment/>
      <protection/>
    </xf>
    <xf numFmtId="0" fontId="42" fillId="0" borderId="0" xfId="19" applyFont="1">
      <alignment/>
      <protection/>
    </xf>
    <xf numFmtId="41" fontId="9" fillId="0" borderId="7" xfId="16" applyNumberFormat="1" applyFont="1" applyBorder="1" applyAlignment="1">
      <alignment horizontal="center" vertical="center"/>
      <protection/>
    </xf>
    <xf numFmtId="0" fontId="5" fillId="0" borderId="3" xfId="19" applyFont="1" applyBorder="1" applyAlignment="1">
      <alignment horizontal="center" vertical="center" wrapText="1"/>
      <protection/>
    </xf>
    <xf numFmtId="41" fontId="6" fillId="0" borderId="8" xfId="19" applyNumberFormat="1" applyFont="1" applyBorder="1" applyAlignment="1">
      <alignment horizontal="center" vertical="center"/>
      <protection/>
    </xf>
    <xf numFmtId="0" fontId="45" fillId="0" borderId="0" xfId="19" applyFont="1">
      <alignment/>
      <protection/>
    </xf>
    <xf numFmtId="41" fontId="9" fillId="0" borderId="6" xfId="16" applyNumberFormat="1" applyFont="1" applyBorder="1" applyAlignment="1">
      <alignment horizontal="center" vertical="center"/>
      <protection/>
    </xf>
    <xf numFmtId="0" fontId="10" fillId="0" borderId="4" xfId="26" applyFont="1" applyBorder="1" applyAlignment="1">
      <alignment horizontal="right" vertical="center"/>
      <protection/>
    </xf>
    <xf numFmtId="0" fontId="10" fillId="0" borderId="0" xfId="26" applyFont="1" applyBorder="1" applyAlignment="1">
      <alignment horizontal="right" vertical="center"/>
      <protection/>
    </xf>
    <xf numFmtId="41" fontId="5" fillId="0" borderId="0" xfId="19" applyNumberFormat="1" applyFont="1" applyBorder="1" applyAlignment="1">
      <alignment horizontal="center" vertical="center"/>
      <protection/>
    </xf>
    <xf numFmtId="0" fontId="13" fillId="0" borderId="4" xfId="26" applyFont="1" applyBorder="1" applyAlignment="1">
      <alignment horizontal="right" vertical="center"/>
      <protection/>
    </xf>
    <xf numFmtId="0" fontId="13" fillId="0" borderId="0" xfId="26" applyFont="1" applyBorder="1" applyAlignment="1">
      <alignment horizontal="right" vertical="center"/>
      <protection/>
    </xf>
    <xf numFmtId="41" fontId="5" fillId="0" borderId="7" xfId="19" applyNumberFormat="1" applyFont="1" applyBorder="1" applyAlignment="1">
      <alignment horizontal="center" vertical="center"/>
      <protection/>
    </xf>
    <xf numFmtId="41" fontId="9" fillId="0" borderId="12" xfId="26" applyNumberFormat="1" applyFont="1" applyBorder="1" applyAlignment="1">
      <alignment horizontal="center" vertical="center"/>
      <protection/>
    </xf>
    <xf numFmtId="41" fontId="9" fillId="0" borderId="8" xfId="26" applyNumberFormat="1" applyFont="1" applyBorder="1" applyAlignment="1">
      <alignment horizontal="center" vertical="center"/>
      <protection/>
    </xf>
    <xf numFmtId="190" fontId="9" fillId="0" borderId="3" xfId="26" applyNumberFormat="1" applyFont="1" applyFill="1" applyBorder="1" applyAlignment="1">
      <alignment horizontal="center" vertical="center"/>
      <protection/>
    </xf>
    <xf numFmtId="190" fontId="9" fillId="0" borderId="11" xfId="26" applyNumberFormat="1" applyFont="1" applyFill="1" applyBorder="1" applyAlignment="1">
      <alignment horizontal="center" vertical="center"/>
      <protection/>
    </xf>
    <xf numFmtId="0" fontId="37" fillId="0" borderId="0" xfId="15" applyFont="1">
      <alignment/>
      <protection/>
    </xf>
    <xf numFmtId="0" fontId="37" fillId="0" borderId="0" xfId="15" applyFont="1" applyBorder="1">
      <alignment/>
      <protection/>
    </xf>
    <xf numFmtId="0" fontId="5" fillId="0" borderId="7" xfId="15" applyFont="1" applyBorder="1" applyAlignment="1">
      <alignment horizontal="center" vertical="center"/>
      <protection/>
    </xf>
    <xf numFmtId="0" fontId="5" fillId="0" borderId="2" xfId="15" applyFont="1" applyBorder="1" applyAlignment="1">
      <alignment horizontal="center" vertical="center"/>
      <protection/>
    </xf>
    <xf numFmtId="0" fontId="5" fillId="0" borderId="3" xfId="15" applyFont="1" applyBorder="1" applyAlignment="1">
      <alignment horizontal="center" vertical="center"/>
      <protection/>
    </xf>
    <xf numFmtId="41" fontId="9" fillId="0" borderId="0" xfId="15" applyNumberFormat="1" applyFont="1" applyBorder="1" applyAlignment="1">
      <alignment horizontal="center" vertical="center"/>
      <protection/>
    </xf>
    <xf numFmtId="0" fontId="9" fillId="0" borderId="0" xfId="15" applyBorder="1">
      <alignment/>
      <protection/>
    </xf>
    <xf numFmtId="41" fontId="5" fillId="0" borderId="5" xfId="15" applyNumberFormat="1" applyFont="1" applyBorder="1" applyAlignment="1">
      <alignment horizontal="center" vertical="center"/>
      <protection/>
    </xf>
    <xf numFmtId="41" fontId="5" fillId="0" borderId="0" xfId="15" applyNumberFormat="1" applyFont="1" applyBorder="1" applyAlignment="1">
      <alignment horizontal="center" vertical="center"/>
      <protection/>
    </xf>
    <xf numFmtId="0" fontId="10" fillId="0" borderId="8" xfId="26" applyFont="1" applyBorder="1" applyAlignment="1">
      <alignment horizontal="center" vertical="center"/>
      <protection/>
    </xf>
    <xf numFmtId="41" fontId="5" fillId="0" borderId="8" xfId="15" applyNumberFormat="1" applyFont="1" applyBorder="1" applyAlignment="1">
      <alignment horizontal="center" vertical="center"/>
      <protection/>
    </xf>
    <xf numFmtId="0" fontId="22" fillId="0" borderId="0" xfId="15" applyFont="1">
      <alignment/>
      <protection/>
    </xf>
    <xf numFmtId="0" fontId="27" fillId="0" borderId="25" xfId="0" applyFont="1" applyBorder="1" applyAlignment="1">
      <alignment horizontal="center" vertical="center" wrapText="1"/>
    </xf>
    <xf numFmtId="186" fontId="31" fillId="0" borderId="21" xfId="0" applyNumberFormat="1" applyFont="1" applyBorder="1" applyAlignment="1">
      <alignment horizontal="center" vertical="center"/>
    </xf>
    <xf numFmtId="0" fontId="31" fillId="0" borderId="26" xfId="0" applyFont="1" applyBorder="1" applyAlignment="1">
      <alignment horizontal="center" vertical="center"/>
    </xf>
    <xf numFmtId="176" fontId="27" fillId="0" borderId="0" xfId="0" applyNumberFormat="1" applyFont="1" applyBorder="1" applyAlignment="1">
      <alignment horizontal="centerContinuous"/>
    </xf>
    <xf numFmtId="176" fontId="27" fillId="0" borderId="0" xfId="0" applyNumberFormat="1" applyFont="1" applyBorder="1" applyAlignment="1">
      <alignment horizontal="center"/>
    </xf>
    <xf numFmtId="176" fontId="9" fillId="0" borderId="0" xfId="0" applyNumberFormat="1" applyFont="1" applyBorder="1" applyAlignment="1">
      <alignment horizontal="center"/>
    </xf>
    <xf numFmtId="0" fontId="9" fillId="0" borderId="0" xfId="0" applyFont="1" applyBorder="1" applyAlignment="1">
      <alignment/>
    </xf>
    <xf numFmtId="183" fontId="31" fillId="0" borderId="2" xfId="0" applyNumberFormat="1" applyFont="1" applyBorder="1" applyAlignment="1">
      <alignment horizontal="right" vertical="center"/>
    </xf>
    <xf numFmtId="183" fontId="31" fillId="0" borderId="27" xfId="0" applyNumberFormat="1" applyFont="1" applyBorder="1" applyAlignment="1">
      <alignment horizontal="right" vertical="center"/>
    </xf>
    <xf numFmtId="183" fontId="31" fillId="0" borderId="22" xfId="0" applyNumberFormat="1" applyFont="1" applyBorder="1" applyAlignment="1">
      <alignment horizontal="right" vertical="center"/>
    </xf>
    <xf numFmtId="183" fontId="31" fillId="0" borderId="9" xfId="0" applyNumberFormat="1" applyFont="1" applyBorder="1" applyAlignment="1">
      <alignment horizontal="left" vertical="center"/>
    </xf>
    <xf numFmtId="183" fontId="31" fillId="0" borderId="28" xfId="0" applyNumberFormat="1" applyFont="1" applyBorder="1" applyAlignment="1">
      <alignment horizontal="right" vertical="center"/>
    </xf>
    <xf numFmtId="0" fontId="27" fillId="0" borderId="29" xfId="0" applyFont="1" applyBorder="1" applyAlignment="1">
      <alignment horizontal="center" vertical="center" wrapText="1"/>
    </xf>
    <xf numFmtId="0" fontId="27" fillId="0" borderId="19" xfId="0" applyFont="1" applyBorder="1" applyAlignment="1">
      <alignment horizontal="center" vertical="center"/>
    </xf>
    <xf numFmtId="183" fontId="31" fillId="0" borderId="30" xfId="0" applyNumberFormat="1" applyFont="1" applyBorder="1" applyAlignment="1">
      <alignment horizontal="left" vertical="center"/>
    </xf>
    <xf numFmtId="183" fontId="31" fillId="0" borderId="19" xfId="0" applyNumberFormat="1" applyFont="1" applyBorder="1" applyAlignment="1">
      <alignment horizontal="right" vertical="center"/>
    </xf>
    <xf numFmtId="183" fontId="31" fillId="0" borderId="24" xfId="0" applyNumberFormat="1" applyFont="1" applyBorder="1" applyAlignment="1">
      <alignment horizontal="right" vertical="center"/>
    </xf>
    <xf numFmtId="0" fontId="27" fillId="0" borderId="31" xfId="0" applyFont="1" applyBorder="1" applyAlignment="1">
      <alignment horizontal="center" vertical="center" wrapText="1"/>
    </xf>
    <xf numFmtId="0" fontId="30" fillId="0" borderId="14" xfId="0" applyFont="1" applyBorder="1" applyAlignment="1">
      <alignment horizontal="center" vertical="center"/>
    </xf>
    <xf numFmtId="181" fontId="31" fillId="0" borderId="14" xfId="0" applyNumberFormat="1" applyFont="1" applyBorder="1" applyAlignment="1">
      <alignment horizontal="center" vertical="center"/>
    </xf>
    <xf numFmtId="181" fontId="31" fillId="0" borderId="30" xfId="0" applyNumberFormat="1" applyFont="1" applyBorder="1" applyAlignment="1">
      <alignment horizontal="center" vertical="center"/>
    </xf>
    <xf numFmtId="181" fontId="31" fillId="0" borderId="32" xfId="0" applyNumberFormat="1" applyFont="1" applyBorder="1" applyAlignment="1">
      <alignment horizontal="center" vertical="center"/>
    </xf>
    <xf numFmtId="0" fontId="30" fillId="0" borderId="15" xfId="0" applyFont="1" applyBorder="1" applyAlignment="1">
      <alignment horizontal="center" vertical="center"/>
    </xf>
    <xf numFmtId="0" fontId="27" fillId="0" borderId="33" xfId="0" applyFont="1" applyBorder="1" applyAlignment="1">
      <alignment horizontal="center" vertical="center" wrapText="1"/>
    </xf>
    <xf numFmtId="0" fontId="27" fillId="0" borderId="20" xfId="0" applyFont="1" applyBorder="1" applyAlignment="1" applyProtection="1">
      <alignment horizontal="center" vertical="center" wrapText="1"/>
      <protection locked="0"/>
    </xf>
    <xf numFmtId="177" fontId="5" fillId="0" borderId="0" xfId="15" applyNumberFormat="1" applyFont="1" applyAlignment="1">
      <alignment vertical="center"/>
      <protection/>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27" fillId="0" borderId="0" xfId="0" applyFont="1" applyAlignment="1">
      <alignment/>
    </xf>
    <xf numFmtId="0" fontId="27" fillId="0" borderId="0" xfId="0" applyFont="1" applyAlignment="1">
      <alignment horizontal="right"/>
    </xf>
    <xf numFmtId="0" fontId="46" fillId="0" borderId="0" xfId="0" applyFont="1" applyAlignment="1">
      <alignment/>
    </xf>
    <xf numFmtId="0" fontId="33" fillId="0" borderId="0" xfId="24" applyFont="1" applyFill="1" applyAlignment="1">
      <alignment/>
      <protection/>
    </xf>
    <xf numFmtId="0" fontId="33" fillId="0" borderId="0" xfId="24" applyFont="1" applyAlignment="1">
      <alignment/>
      <protection/>
    </xf>
    <xf numFmtId="0" fontId="47" fillId="0" borderId="0" xfId="24" applyFont="1" applyAlignment="1">
      <alignment/>
      <protection/>
    </xf>
    <xf numFmtId="0" fontId="48" fillId="0" borderId="0" xfId="0" applyFont="1" applyAlignment="1">
      <alignment/>
    </xf>
    <xf numFmtId="0" fontId="49" fillId="0" borderId="0" xfId="0" applyFont="1" applyAlignment="1">
      <alignment/>
    </xf>
    <xf numFmtId="0" fontId="6" fillId="0" borderId="0" xfId="0" applyFont="1" applyAlignment="1">
      <alignment horizontal="right"/>
    </xf>
    <xf numFmtId="0" fontId="5" fillId="0" borderId="0" xfId="0" applyFont="1" applyAlignment="1">
      <alignment/>
    </xf>
    <xf numFmtId="0" fontId="5" fillId="0" borderId="13" xfId="24" applyFont="1" applyBorder="1" applyAlignment="1">
      <alignment horizontal="center"/>
      <protection/>
    </xf>
    <xf numFmtId="0" fontId="5" fillId="0" borderId="23" xfId="24" applyFont="1" applyBorder="1" applyAlignment="1">
      <alignment horizontal="center" vertical="center"/>
      <protection/>
    </xf>
    <xf numFmtId="0" fontId="5" fillId="0" borderId="22" xfId="24" applyFont="1" applyBorder="1" applyAlignment="1">
      <alignment vertical="center"/>
      <protection/>
    </xf>
    <xf numFmtId="0" fontId="5" fillId="0" borderId="22" xfId="24" applyFont="1" applyBorder="1" applyAlignment="1">
      <alignment horizontal="center"/>
      <protection/>
    </xf>
    <xf numFmtId="0" fontId="5" fillId="0" borderId="22" xfId="24" applyFont="1" applyBorder="1" applyAlignment="1" quotePrefix="1">
      <alignment horizontal="center"/>
      <protection/>
    </xf>
    <xf numFmtId="30" fontId="5" fillId="0" borderId="22" xfId="24" applyNumberFormat="1" applyFont="1" applyBorder="1" applyAlignment="1" quotePrefix="1">
      <alignment horizontal="left"/>
      <protection/>
    </xf>
    <xf numFmtId="182" fontId="5" fillId="0" borderId="22" xfId="28" applyNumberFormat="1" applyFont="1" applyBorder="1" applyAlignment="1">
      <alignment horizontal="center"/>
    </xf>
    <xf numFmtId="30" fontId="5" fillId="0" borderId="22" xfId="24" applyNumberFormat="1" applyFont="1" applyBorder="1" applyAlignment="1">
      <alignment horizontal="center"/>
      <protection/>
    </xf>
    <xf numFmtId="30" fontId="5" fillId="0" borderId="2" xfId="24" applyNumberFormat="1" applyFont="1" applyBorder="1" applyAlignment="1">
      <alignment horizontal="left"/>
      <protection/>
    </xf>
    <xf numFmtId="30" fontId="5" fillId="0" borderId="2" xfId="24" applyNumberFormat="1" applyFont="1" applyBorder="1" applyAlignment="1">
      <alignment horizontal="center"/>
      <protection/>
    </xf>
    <xf numFmtId="182" fontId="5" fillId="0" borderId="2" xfId="24" applyNumberFormat="1" applyFont="1" applyBorder="1" applyAlignment="1">
      <alignment horizontal="center"/>
      <protection/>
    </xf>
    <xf numFmtId="3" fontId="5" fillId="0" borderId="2" xfId="24" applyNumberFormat="1" applyFont="1" applyBorder="1" applyAlignment="1">
      <alignment horizontal="left" indent="1"/>
      <protection/>
    </xf>
    <xf numFmtId="0" fontId="5" fillId="0" borderId="2" xfId="24" applyFont="1" applyBorder="1">
      <alignment/>
      <protection/>
    </xf>
    <xf numFmtId="182" fontId="5" fillId="0" borderId="2" xfId="28" applyNumberFormat="1" applyFont="1" applyFill="1" applyBorder="1" applyAlignment="1">
      <alignment/>
    </xf>
    <xf numFmtId="182" fontId="5" fillId="0" borderId="2" xfId="24" applyNumberFormat="1" applyFont="1" applyFill="1" applyBorder="1" applyAlignment="1">
      <alignment horizontal="center"/>
      <protection/>
    </xf>
    <xf numFmtId="9" fontId="5" fillId="0" borderId="2" xfId="31" applyFont="1" applyFill="1" applyBorder="1" applyAlignment="1">
      <alignment horizontal="center"/>
    </xf>
    <xf numFmtId="182" fontId="5" fillId="0" borderId="2" xfId="28" applyNumberFormat="1" applyFont="1" applyFill="1" applyBorder="1" applyAlignment="1">
      <alignment horizontal="center"/>
    </xf>
    <xf numFmtId="0" fontId="49" fillId="0" borderId="2" xfId="0" applyFont="1" applyBorder="1" applyAlignment="1">
      <alignment/>
    </xf>
    <xf numFmtId="0" fontId="49" fillId="0" borderId="2" xfId="0" applyFont="1" applyFill="1" applyBorder="1" applyAlignment="1">
      <alignment/>
    </xf>
    <xf numFmtId="182" fontId="49" fillId="0" borderId="2" xfId="0" applyNumberFormat="1" applyFont="1" applyFill="1" applyBorder="1" applyAlignment="1">
      <alignment/>
    </xf>
    <xf numFmtId="0" fontId="49" fillId="0" borderId="2" xfId="24" applyFont="1" applyBorder="1">
      <alignment/>
      <protection/>
    </xf>
    <xf numFmtId="182" fontId="5" fillId="0" borderId="2" xfId="24" applyNumberFormat="1" applyFont="1" applyFill="1" applyBorder="1">
      <alignment/>
      <protection/>
    </xf>
    <xf numFmtId="0" fontId="49" fillId="0" borderId="0" xfId="24" applyFont="1">
      <alignment/>
      <protection/>
    </xf>
    <xf numFmtId="0" fontId="5" fillId="0" borderId="0" xfId="24" applyFont="1">
      <alignment/>
      <protection/>
    </xf>
    <xf numFmtId="0" fontId="5" fillId="0" borderId="0" xfId="24" applyFont="1" applyFill="1">
      <alignment/>
      <protection/>
    </xf>
    <xf numFmtId="0" fontId="10" fillId="0" borderId="0" xfId="0" applyFont="1" applyAlignment="1">
      <alignment/>
    </xf>
    <xf numFmtId="0" fontId="4" fillId="0" borderId="0" xfId="0" applyFont="1" applyAlignment="1">
      <alignment horizontal="left"/>
    </xf>
    <xf numFmtId="0" fontId="33" fillId="0" borderId="0" xfId="0" applyFont="1" applyAlignment="1">
      <alignment/>
    </xf>
    <xf numFmtId="0" fontId="5" fillId="0" borderId="0" xfId="0" applyFont="1" applyAlignment="1" quotePrefix="1">
      <alignment horizontal="left"/>
    </xf>
    <xf numFmtId="0" fontId="5" fillId="0" borderId="34" xfId="0" applyFont="1" applyBorder="1" applyAlignment="1">
      <alignment/>
    </xf>
    <xf numFmtId="0" fontId="5" fillId="0" borderId="22" xfId="0" applyFont="1" applyBorder="1" applyAlignment="1">
      <alignment/>
    </xf>
    <xf numFmtId="0" fontId="5" fillId="0" borderId="2" xfId="0" applyFont="1" applyBorder="1" applyAlignment="1">
      <alignment/>
    </xf>
    <xf numFmtId="0" fontId="10" fillId="0" borderId="0" xfId="0" applyFont="1" applyBorder="1" applyAlignment="1">
      <alignment/>
    </xf>
    <xf numFmtId="184" fontId="10" fillId="0" borderId="0" xfId="28" applyNumberFormat="1" applyFont="1" applyFill="1" applyBorder="1" applyAlignment="1">
      <alignment horizontal="center"/>
    </xf>
    <xf numFmtId="184" fontId="5" fillId="0" borderId="0" xfId="28" applyNumberFormat="1" applyFont="1" applyFill="1" applyBorder="1" applyAlignment="1">
      <alignment horizontal="center"/>
    </xf>
    <xf numFmtId="0" fontId="5" fillId="0" borderId="0" xfId="0" applyFont="1" applyFill="1" applyBorder="1" applyAlignment="1">
      <alignment/>
    </xf>
    <xf numFmtId="0" fontId="5" fillId="0" borderId="13" xfId="0" applyFont="1" applyBorder="1" applyAlignment="1">
      <alignment/>
    </xf>
    <xf numFmtId="189" fontId="5" fillId="0" borderId="6" xfId="0" applyNumberFormat="1" applyFont="1" applyBorder="1" applyAlignment="1">
      <alignment horizontal="center"/>
    </xf>
    <xf numFmtId="189" fontId="5" fillId="0" borderId="9" xfId="0" applyNumberFormat="1" applyFont="1" applyBorder="1" applyAlignment="1">
      <alignment horizontal="center"/>
    </xf>
    <xf numFmtId="189" fontId="5" fillId="0" borderId="6" xfId="0" applyNumberFormat="1" applyFont="1" applyBorder="1" applyAlignment="1">
      <alignment horizontal="center" wrapText="1"/>
    </xf>
    <xf numFmtId="189" fontId="5" fillId="0" borderId="9" xfId="0" applyNumberFormat="1" applyFont="1" applyBorder="1" applyAlignment="1">
      <alignment horizontal="center" wrapText="1"/>
    </xf>
    <xf numFmtId="189" fontId="5" fillId="0" borderId="6" xfId="0" applyNumberFormat="1" applyFont="1" applyBorder="1" applyAlignment="1">
      <alignment wrapText="1"/>
    </xf>
    <xf numFmtId="0" fontId="5" fillId="0" borderId="35" xfId="0" applyFont="1" applyBorder="1" applyAlignment="1">
      <alignment/>
    </xf>
    <xf numFmtId="0" fontId="5" fillId="0" borderId="23" xfId="0" applyFont="1" applyBorder="1" applyAlignment="1">
      <alignment/>
    </xf>
    <xf numFmtId="189" fontId="5" fillId="0" borderId="6" xfId="0" applyNumberFormat="1" applyFont="1" applyBorder="1" applyAlignment="1">
      <alignment horizontal="center" vertical="center" wrapText="1"/>
    </xf>
    <xf numFmtId="189" fontId="5" fillId="0" borderId="7" xfId="0" applyNumberFormat="1" applyFont="1" applyBorder="1" applyAlignment="1">
      <alignment horizontal="center" vertical="center" wrapText="1"/>
    </xf>
    <xf numFmtId="189" fontId="5" fillId="0" borderId="7" xfId="0" applyNumberFormat="1" applyFont="1" applyBorder="1" applyAlignment="1">
      <alignment vertical="center" wrapText="1"/>
    </xf>
    <xf numFmtId="189" fontId="5" fillId="0" borderId="9" xfId="0" applyNumberFormat="1"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0" fillId="0" borderId="6" xfId="0" applyFont="1" applyBorder="1" applyAlignment="1">
      <alignment horizontal="center" vertical="top" wrapText="1"/>
    </xf>
    <xf numFmtId="0" fontId="50" fillId="0" borderId="9" xfId="0" applyFont="1" applyBorder="1" applyAlignment="1">
      <alignment vertical="top" wrapText="1"/>
    </xf>
    <xf numFmtId="0" fontId="5" fillId="0" borderId="6" xfId="0" applyFont="1" applyBorder="1" applyAlignment="1">
      <alignment vertical="top" wrapText="1"/>
    </xf>
    <xf numFmtId="0" fontId="5" fillId="0" borderId="9" xfId="0" applyFont="1" applyBorder="1" applyAlignment="1">
      <alignment vertical="top" wrapText="1"/>
    </xf>
    <xf numFmtId="0" fontId="50" fillId="0" borderId="9" xfId="0" applyFont="1" applyBorder="1" applyAlignment="1">
      <alignment horizontal="center" vertical="top" wrapText="1"/>
    </xf>
    <xf numFmtId="0" fontId="5" fillId="0" borderId="13" xfId="0" applyFont="1" applyFill="1" applyBorder="1" applyAlignment="1">
      <alignment/>
    </xf>
    <xf numFmtId="189" fontId="5" fillId="0" borderId="3" xfId="0" applyNumberFormat="1" applyFont="1" applyFill="1" applyBorder="1" applyAlignment="1">
      <alignment horizontal="left"/>
    </xf>
    <xf numFmtId="189" fontId="5" fillId="0" borderId="11" xfId="0" applyNumberFormat="1" applyFont="1" applyFill="1" applyBorder="1" applyAlignment="1">
      <alignment horizontal="left"/>
    </xf>
    <xf numFmtId="189" fontId="5" fillId="0" borderId="11" xfId="0" applyNumberFormat="1" applyFont="1" applyFill="1" applyBorder="1" applyAlignment="1">
      <alignment/>
    </xf>
    <xf numFmtId="189" fontId="5" fillId="0" borderId="1" xfId="0" applyNumberFormat="1" applyFont="1" applyFill="1" applyBorder="1" applyAlignment="1">
      <alignment horizontal="left"/>
    </xf>
    <xf numFmtId="0" fontId="5" fillId="0" borderId="23" xfId="0" applyFont="1" applyFill="1" applyBorder="1" applyAlignment="1">
      <alignment horizontal="left"/>
    </xf>
    <xf numFmtId="0" fontId="5" fillId="0" borderId="22" xfId="0" applyFont="1" applyFill="1" applyBorder="1" applyAlignment="1">
      <alignment/>
    </xf>
    <xf numFmtId="0" fontId="6" fillId="0" borderId="0" xfId="0" applyFont="1" applyAlignment="1">
      <alignment vertical="top"/>
    </xf>
    <xf numFmtId="0" fontId="5" fillId="0" borderId="0" xfId="0" applyFont="1" applyAlignment="1">
      <alignment horizontal="center"/>
    </xf>
    <xf numFmtId="0" fontId="5" fillId="0" borderId="5" xfId="0" applyFont="1" applyFill="1" applyBorder="1" applyAlignment="1">
      <alignment/>
    </xf>
    <xf numFmtId="0" fontId="5" fillId="0" borderId="0" xfId="0" applyFont="1" applyFill="1" applyBorder="1" applyAlignment="1">
      <alignment horizontal="center"/>
    </xf>
    <xf numFmtId="0" fontId="5" fillId="0"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0" xfId="0" applyFont="1" applyFill="1" applyBorder="1" applyAlignment="1">
      <alignment/>
    </xf>
    <xf numFmtId="0" fontId="5" fillId="0" borderId="36" xfId="0" applyFont="1" applyBorder="1" applyAlignment="1">
      <alignment horizontal="center" vertical="center"/>
    </xf>
    <xf numFmtId="181" fontId="5" fillId="0" borderId="22" xfId="0" applyNumberFormat="1" applyFont="1" applyFill="1" applyBorder="1" applyAlignment="1">
      <alignment horizontal="center"/>
    </xf>
    <xf numFmtId="181" fontId="5" fillId="0" borderId="22" xfId="0" applyNumberFormat="1" applyFont="1" applyBorder="1" applyAlignment="1">
      <alignment horizontal="center"/>
    </xf>
    <xf numFmtId="181" fontId="5" fillId="0" borderId="5" xfId="0" applyNumberFormat="1" applyFont="1" applyFill="1" applyBorder="1" applyAlignment="1">
      <alignment vertical="center"/>
    </xf>
    <xf numFmtId="181" fontId="5" fillId="0" borderId="0" xfId="0" applyNumberFormat="1" applyFont="1" applyFill="1" applyBorder="1" applyAlignment="1">
      <alignment/>
    </xf>
    <xf numFmtId="181" fontId="5" fillId="0" borderId="2" xfId="0" applyNumberFormat="1" applyFont="1" applyFill="1" applyBorder="1" applyAlignment="1">
      <alignment horizontal="center"/>
    </xf>
    <xf numFmtId="181" fontId="5" fillId="0" borderId="2" xfId="0" applyNumberFormat="1" applyFont="1" applyBorder="1" applyAlignment="1">
      <alignment horizontal="center"/>
    </xf>
    <xf numFmtId="0" fontId="5" fillId="0" borderId="2" xfId="0" applyFont="1" applyFill="1" applyBorder="1" applyAlignment="1">
      <alignment horizontal="center"/>
    </xf>
    <xf numFmtId="0" fontId="5" fillId="0" borderId="2" xfId="0" applyFont="1" applyBorder="1" applyAlignment="1">
      <alignment horizontal="center"/>
    </xf>
    <xf numFmtId="0" fontId="5" fillId="0" borderId="5" xfId="0" applyFont="1" applyBorder="1" applyAlignment="1">
      <alignment vertical="center"/>
    </xf>
    <xf numFmtId="179" fontId="5" fillId="0" borderId="3"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79" fontId="5" fillId="0" borderId="3" xfId="0" applyNumberFormat="1" applyFont="1" applyFill="1" applyBorder="1" applyAlignment="1">
      <alignment horizontal="right"/>
    </xf>
    <xf numFmtId="179" fontId="5" fillId="0" borderId="1" xfId="0" applyNumberFormat="1" applyFont="1" applyFill="1" applyBorder="1" applyAlignment="1">
      <alignment horizontal="right"/>
    </xf>
    <xf numFmtId="179" fontId="5" fillId="0" borderId="11" xfId="0" applyNumberFormat="1" applyFont="1" applyFill="1" applyBorder="1" applyAlignment="1">
      <alignment horizontal="right" vertical="center"/>
    </xf>
    <xf numFmtId="179" fontId="5" fillId="0" borderId="3" xfId="0" applyNumberFormat="1" applyFont="1" applyBorder="1" applyAlignment="1">
      <alignment horizontal="right"/>
    </xf>
    <xf numFmtId="179" fontId="5" fillId="0" borderId="1" xfId="0" applyNumberFormat="1" applyFont="1" applyBorder="1" applyAlignment="1">
      <alignment horizontal="right"/>
    </xf>
    <xf numFmtId="0" fontId="5" fillId="0" borderId="0" xfId="0" applyFont="1" applyBorder="1" applyAlignment="1">
      <alignment horizontal="center" vertical="center"/>
    </xf>
    <xf numFmtId="181" fontId="5" fillId="0" borderId="0" xfId="0" applyNumberFormat="1" applyFont="1" applyBorder="1" applyAlignment="1">
      <alignment horizontal="center" vertical="center"/>
    </xf>
    <xf numFmtId="0" fontId="5" fillId="0" borderId="0" xfId="0" applyFont="1" applyAlignment="1">
      <alignment horizontal="right"/>
    </xf>
    <xf numFmtId="0" fontId="0" fillId="0" borderId="0" xfId="0" applyFont="1" applyBorder="1" applyAlignment="1">
      <alignment/>
    </xf>
    <xf numFmtId="176" fontId="9" fillId="0" borderId="0" xfId="0" applyNumberFormat="1" applyFont="1" applyBorder="1" applyAlignment="1">
      <alignment/>
    </xf>
    <xf numFmtId="0" fontId="9" fillId="0" borderId="0" xfId="16" applyFont="1">
      <alignment/>
      <protection/>
    </xf>
    <xf numFmtId="0" fontId="6" fillId="0" borderId="10" xfId="21" applyFont="1" applyBorder="1" applyAlignment="1">
      <alignment horizontal="center" vertical="center"/>
      <protection/>
    </xf>
    <xf numFmtId="0" fontId="10" fillId="0" borderId="1" xfId="21" applyFont="1" applyBorder="1" applyAlignment="1">
      <alignment horizontal="center" vertical="center"/>
      <protection/>
    </xf>
    <xf numFmtId="0" fontId="10" fillId="0" borderId="2" xfId="21" applyFont="1" applyBorder="1" applyAlignment="1">
      <alignment horizontal="center" vertical="center"/>
      <protection/>
    </xf>
    <xf numFmtId="0" fontId="13" fillId="0" borderId="22" xfId="23" applyFont="1" applyBorder="1" applyAlignment="1">
      <alignment/>
      <protection/>
    </xf>
    <xf numFmtId="0" fontId="4" fillId="0" borderId="0" xfId="26" applyFont="1" applyAlignment="1">
      <alignment horizontal="right" vertical="center"/>
      <protection/>
    </xf>
    <xf numFmtId="0" fontId="5" fillId="0" borderId="7" xfId="21" applyFont="1" applyBorder="1" applyAlignment="1">
      <alignment horizontal="right"/>
      <protection/>
    </xf>
    <xf numFmtId="0" fontId="6" fillId="0" borderId="2" xfId="21" applyFont="1" applyBorder="1" applyAlignment="1">
      <alignment horizontal="center" vertical="center"/>
      <protection/>
    </xf>
    <xf numFmtId="0" fontId="6" fillId="0" borderId="3" xfId="21" applyFont="1" applyBorder="1" applyAlignment="1">
      <alignment horizontal="center" vertical="center"/>
      <protection/>
    </xf>
    <xf numFmtId="0" fontId="5" fillId="0" borderId="7" xfId="21" applyFont="1" applyBorder="1" applyAlignment="1">
      <alignment horizontal="left"/>
      <protection/>
    </xf>
    <xf numFmtId="0" fontId="10" fillId="0" borderId="10" xfId="21" applyFont="1" applyBorder="1" applyAlignment="1">
      <alignment horizontal="center" vertical="center"/>
      <protection/>
    </xf>
    <xf numFmtId="0" fontId="10" fillId="0" borderId="9" xfId="21" applyFont="1" applyBorder="1" applyAlignment="1">
      <alignment horizontal="center" vertical="center"/>
      <protection/>
    </xf>
    <xf numFmtId="0" fontId="10" fillId="0" borderId="13" xfId="21" applyFont="1" applyBorder="1" applyAlignment="1">
      <alignment horizontal="center" vertical="center"/>
      <protection/>
    </xf>
    <xf numFmtId="0" fontId="10" fillId="0" borderId="22" xfId="21" applyFont="1" applyBorder="1" applyAlignment="1">
      <alignment horizontal="center" vertical="center"/>
      <protection/>
    </xf>
    <xf numFmtId="0" fontId="6" fillId="0" borderId="7" xfId="21" applyFont="1" applyBorder="1" applyAlignment="1">
      <alignment horizontal="right"/>
      <protection/>
    </xf>
    <xf numFmtId="0" fontId="10" fillId="0" borderId="3" xfId="21" applyFont="1" applyBorder="1" applyAlignment="1">
      <alignment horizontal="center" vertical="center"/>
      <protection/>
    </xf>
    <xf numFmtId="0" fontId="10" fillId="0" borderId="11" xfId="21" applyFont="1" applyBorder="1" applyAlignment="1">
      <alignment horizontal="center" vertical="center"/>
      <protection/>
    </xf>
    <xf numFmtId="0" fontId="5" fillId="0" borderId="12" xfId="26" applyFont="1" applyBorder="1" applyAlignment="1">
      <alignment horizontal="center" vertical="center" wrapText="1"/>
      <protection/>
    </xf>
    <xf numFmtId="0" fontId="5" fillId="0" borderId="8" xfId="26" applyFont="1" applyBorder="1" applyAlignment="1">
      <alignment horizontal="center" vertical="center" wrapText="1"/>
      <protection/>
    </xf>
    <xf numFmtId="0" fontId="9" fillId="0" borderId="8" xfId="20" applyBorder="1" applyAlignment="1">
      <alignment horizontal="center" vertical="center" wrapText="1"/>
      <protection/>
    </xf>
    <xf numFmtId="0" fontId="9" fillId="0" borderId="10" xfId="20" applyBorder="1" applyAlignment="1">
      <alignment horizontal="center" vertical="center" wrapText="1"/>
      <protection/>
    </xf>
    <xf numFmtId="0" fontId="6" fillId="0" borderId="7" xfId="26" applyFont="1" applyBorder="1" applyAlignment="1">
      <alignment horizontal="right"/>
      <protection/>
    </xf>
    <xf numFmtId="0" fontId="4" fillId="0" borderId="0" xfId="26" applyFont="1" applyAlignment="1">
      <alignment horizontal="left" vertical="top"/>
      <protection/>
    </xf>
    <xf numFmtId="0" fontId="5" fillId="0" borderId="7" xfId="26" applyFont="1" applyBorder="1" applyAlignment="1">
      <alignment horizontal="center"/>
      <protection/>
    </xf>
    <xf numFmtId="0" fontId="4" fillId="0" borderId="0" xfId="26" applyFont="1" applyAlignment="1">
      <alignment horizontal="left" vertical="center"/>
      <protection/>
    </xf>
    <xf numFmtId="0" fontId="9" fillId="0" borderId="7" xfId="26" applyFont="1" applyBorder="1" applyAlignment="1">
      <alignment horizontal="left"/>
      <protection/>
    </xf>
    <xf numFmtId="0" fontId="5" fillId="0" borderId="22" xfId="26" applyFont="1" applyBorder="1" applyAlignment="1">
      <alignment horizontal="center" vertical="center"/>
      <protection/>
    </xf>
    <xf numFmtId="0" fontId="5" fillId="0" borderId="22" xfId="26" applyFont="1" applyBorder="1" applyAlignment="1">
      <alignment horizontal="center" vertical="center" wrapText="1"/>
      <protection/>
    </xf>
    <xf numFmtId="0" fontId="9" fillId="0" borderId="11" xfId="20" applyBorder="1">
      <alignment/>
      <protection/>
    </xf>
    <xf numFmtId="0" fontId="4" fillId="0" borderId="0" xfId="26" applyFont="1" applyAlignment="1">
      <alignment horizontal="center" vertical="center"/>
      <protection/>
    </xf>
    <xf numFmtId="0" fontId="10" fillId="0" borderId="11" xfId="26" applyFont="1" applyBorder="1" applyAlignment="1">
      <alignment horizontal="center" vertical="center" wrapText="1"/>
      <protection/>
    </xf>
    <xf numFmtId="0" fontId="10" fillId="0" borderId="1" xfId="26" applyFont="1" applyBorder="1" applyAlignment="1">
      <alignment horizontal="center" vertical="center" wrapText="1"/>
      <protection/>
    </xf>
    <xf numFmtId="0" fontId="5" fillId="0" borderId="0" xfId="26" applyFont="1" applyBorder="1" applyAlignment="1">
      <alignment horizontal="left"/>
      <protection/>
    </xf>
    <xf numFmtId="0" fontId="6" fillId="0" borderId="1" xfId="26" applyFont="1" applyBorder="1" applyAlignment="1">
      <alignment horizontal="center" vertical="center"/>
      <protection/>
    </xf>
    <xf numFmtId="0" fontId="6" fillId="0" borderId="8" xfId="26" applyFont="1" applyBorder="1" applyAlignment="1">
      <alignment vertical="center" wrapText="1"/>
      <protection/>
    </xf>
    <xf numFmtId="0" fontId="5" fillId="0" borderId="4" xfId="26" applyFont="1" applyBorder="1" applyAlignment="1">
      <alignment horizontal="center" vertical="center"/>
      <protection/>
    </xf>
    <xf numFmtId="0" fontId="9" fillId="0" borderId="22" xfId="20" applyBorder="1" applyAlignment="1">
      <alignment horizontal="center" vertical="center" wrapText="1"/>
      <protection/>
    </xf>
    <xf numFmtId="0" fontId="6" fillId="0" borderId="0" xfId="26" applyFont="1" applyAlignment="1">
      <alignment vertical="center" wrapText="1"/>
      <protection/>
    </xf>
    <xf numFmtId="0" fontId="5" fillId="0" borderId="3" xfId="26" applyFont="1" applyBorder="1" applyAlignment="1">
      <alignment horizontal="right" vertical="center"/>
      <protection/>
    </xf>
    <xf numFmtId="0" fontId="0" fillId="0" borderId="11" xfId="0" applyBorder="1" applyAlignment="1">
      <alignment/>
    </xf>
    <xf numFmtId="0" fontId="11" fillId="0" borderId="22" xfId="20" applyFont="1" applyBorder="1" applyAlignment="1">
      <alignment horizontal="center" vertical="center" wrapText="1"/>
      <protection/>
    </xf>
    <xf numFmtId="0" fontId="10" fillId="0" borderId="12" xfId="26" applyFont="1" applyBorder="1" applyAlignment="1">
      <alignment horizontal="center" vertical="center" wrapText="1"/>
      <protection/>
    </xf>
    <xf numFmtId="0" fontId="9" fillId="0" borderId="6" xfId="20" applyBorder="1" applyAlignment="1">
      <alignment horizontal="center" vertical="center"/>
      <protection/>
    </xf>
    <xf numFmtId="0" fontId="10" fillId="0" borderId="2" xfId="26" applyFont="1" applyBorder="1" applyAlignment="1">
      <alignment horizontal="center" vertical="center" wrapText="1"/>
      <protection/>
    </xf>
    <xf numFmtId="0" fontId="10" fillId="0" borderId="2" xfId="26" applyFont="1" applyBorder="1" applyAlignment="1">
      <alignment horizontal="center" vertical="center"/>
      <protection/>
    </xf>
    <xf numFmtId="0" fontId="10" fillId="0" borderId="3" xfId="26" applyFont="1" applyBorder="1" applyAlignment="1">
      <alignment horizontal="center" vertical="center" wrapText="1"/>
      <protection/>
    </xf>
    <xf numFmtId="0" fontId="4" fillId="0" borderId="0" xfId="26" applyFont="1" applyBorder="1" applyAlignment="1">
      <alignment horizontal="center"/>
      <protection/>
    </xf>
    <xf numFmtId="0" fontId="6" fillId="0" borderId="4" xfId="26" applyFont="1" applyBorder="1" applyAlignment="1">
      <alignment horizontal="center" vertical="center"/>
      <protection/>
    </xf>
    <xf numFmtId="0" fontId="6" fillId="0" borderId="3" xfId="26" applyFont="1" applyBorder="1" applyAlignment="1">
      <alignment horizontal="center" vertical="center"/>
      <protection/>
    </xf>
    <xf numFmtId="0" fontId="6" fillId="0" borderId="13" xfId="26" applyFont="1" applyBorder="1" applyAlignment="1">
      <alignment horizontal="center" vertical="center" wrapText="1"/>
      <protection/>
    </xf>
    <xf numFmtId="0" fontId="5" fillId="0" borderId="7" xfId="20" applyFont="1" applyBorder="1" applyAlignment="1">
      <alignment horizontal="left"/>
      <protection/>
    </xf>
    <xf numFmtId="0" fontId="6" fillId="0" borderId="8" xfId="26" applyFont="1" applyBorder="1" applyAlignment="1">
      <alignment vertical="center"/>
      <protection/>
    </xf>
    <xf numFmtId="0" fontId="5" fillId="0" borderId="11" xfId="26" applyFont="1" applyBorder="1" applyAlignment="1">
      <alignment horizontal="left" vertical="center"/>
      <protection/>
    </xf>
    <xf numFmtId="0" fontId="5" fillId="0" borderId="1" xfId="26" applyFont="1" applyBorder="1" applyAlignment="1">
      <alignment horizontal="left" vertical="center"/>
      <protection/>
    </xf>
    <xf numFmtId="0" fontId="5" fillId="0" borderId="8" xfId="26" applyFont="1" applyBorder="1" applyAlignment="1">
      <alignment horizontal="center" vertical="center"/>
      <protection/>
    </xf>
    <xf numFmtId="0" fontId="5" fillId="0" borderId="8" xfId="20" applyFont="1" applyBorder="1" applyAlignment="1">
      <alignment vertical="center"/>
      <protection/>
    </xf>
    <xf numFmtId="0" fontId="9" fillId="0" borderId="1" xfId="20" applyBorder="1" applyAlignment="1">
      <alignment horizontal="center" vertical="center"/>
      <protection/>
    </xf>
    <xf numFmtId="0" fontId="9" fillId="0" borderId="8" xfId="20" applyBorder="1" applyAlignment="1">
      <alignment vertical="center"/>
      <protection/>
    </xf>
    <xf numFmtId="0" fontId="9" fillId="0" borderId="11" xfId="20" applyBorder="1" applyAlignment="1">
      <alignment horizontal="center" vertical="center"/>
      <protection/>
    </xf>
    <xf numFmtId="0" fontId="5" fillId="0" borderId="6" xfId="26" applyFont="1" applyBorder="1" applyAlignment="1">
      <alignment horizontal="center" vertical="center"/>
      <protection/>
    </xf>
    <xf numFmtId="0" fontId="5" fillId="0" borderId="11" xfId="26" applyFont="1" applyBorder="1" applyAlignment="1">
      <alignment horizontal="center" vertical="center"/>
      <protection/>
    </xf>
    <xf numFmtId="0" fontId="5" fillId="0" borderId="11" xfId="26" applyFont="1" applyBorder="1" applyAlignment="1">
      <alignment horizontal="center" vertical="center" wrapText="1"/>
      <protection/>
    </xf>
    <xf numFmtId="0" fontId="9" fillId="0" borderId="11" xfId="18" applyBorder="1" applyAlignment="1">
      <alignment horizontal="center" vertical="center"/>
      <protection/>
    </xf>
    <xf numFmtId="0" fontId="9" fillId="0" borderId="1" xfId="18" applyBorder="1" applyAlignment="1">
      <alignment horizontal="center" vertical="center"/>
      <protection/>
    </xf>
    <xf numFmtId="0" fontId="5" fillId="0" borderId="7" xfId="18" applyFont="1" applyBorder="1" applyAlignment="1">
      <alignment horizontal="left"/>
      <protection/>
    </xf>
    <xf numFmtId="0" fontId="9" fillId="0" borderId="22" xfId="20" applyBorder="1" applyAlignment="1">
      <alignment horizontal="center" vertical="center"/>
      <protection/>
    </xf>
    <xf numFmtId="0" fontId="8" fillId="0" borderId="22" xfId="26" applyFont="1" applyBorder="1" applyAlignment="1">
      <alignment horizontal="center" vertical="center"/>
      <protection/>
    </xf>
    <xf numFmtId="0" fontId="5" fillId="0" borderId="13" xfId="26" applyFont="1" applyBorder="1" applyAlignment="1">
      <alignment horizontal="center" vertical="center" wrapText="1"/>
      <protection/>
    </xf>
    <xf numFmtId="0" fontId="9" fillId="0" borderId="22" xfId="18" applyBorder="1" applyAlignment="1">
      <alignment horizontal="center" vertical="center"/>
      <protection/>
    </xf>
    <xf numFmtId="0" fontId="10" fillId="0" borderId="13" xfId="26" applyFont="1" applyBorder="1" applyAlignment="1">
      <alignment horizontal="center" vertical="center" wrapText="1"/>
      <protection/>
    </xf>
    <xf numFmtId="0" fontId="5" fillId="0" borderId="12" xfId="26" applyFont="1" applyBorder="1" applyAlignment="1">
      <alignment horizontal="center" vertical="center"/>
      <protection/>
    </xf>
    <xf numFmtId="0" fontId="6" fillId="0" borderId="1" xfId="26" applyFont="1" applyBorder="1" applyAlignment="1">
      <alignment horizontal="center" vertical="center" wrapText="1"/>
      <protection/>
    </xf>
    <xf numFmtId="0" fontId="9" fillId="0" borderId="7" xfId="20" applyBorder="1" applyAlignment="1">
      <alignment/>
      <protection/>
    </xf>
    <xf numFmtId="0" fontId="5" fillId="0" borderId="10" xfId="26" applyFont="1" applyBorder="1" applyAlignment="1">
      <alignment horizontal="center" vertical="center"/>
      <protection/>
    </xf>
    <xf numFmtId="0" fontId="5" fillId="0" borderId="9" xfId="26" applyFont="1" applyBorder="1" applyAlignment="1">
      <alignment horizontal="center" vertical="center"/>
      <protection/>
    </xf>
    <xf numFmtId="0" fontId="5" fillId="0" borderId="9" xfId="26" applyFont="1" applyBorder="1" applyAlignment="1">
      <alignment horizontal="center" vertical="center" wrapText="1"/>
      <protection/>
    </xf>
    <xf numFmtId="0" fontId="5" fillId="0" borderId="1" xfId="26" applyFont="1" applyBorder="1" applyAlignment="1">
      <alignment horizontal="center" vertical="center" wrapText="1"/>
      <protection/>
    </xf>
    <xf numFmtId="0" fontId="5" fillId="0" borderId="3" xfId="26" applyFont="1" applyBorder="1" applyAlignment="1">
      <alignment horizontal="center" vertical="center"/>
      <protection/>
    </xf>
    <xf numFmtId="0" fontId="9" fillId="0" borderId="8" xfId="18" applyBorder="1" applyAlignment="1">
      <alignment vertical="center"/>
      <protection/>
    </xf>
    <xf numFmtId="0" fontId="5" fillId="0" borderId="13" xfId="26" applyFont="1" applyBorder="1" applyAlignment="1">
      <alignment horizontal="center" vertical="center"/>
      <protection/>
    </xf>
    <xf numFmtId="0" fontId="6" fillId="0" borderId="10" xfId="26" applyFont="1" applyBorder="1" applyAlignment="1">
      <alignment horizontal="center" vertical="center"/>
      <protection/>
    </xf>
    <xf numFmtId="0" fontId="6" fillId="0" borderId="9" xfId="26" applyFont="1" applyBorder="1" applyAlignment="1">
      <alignment horizontal="center" vertical="center" wrapText="1"/>
      <protection/>
    </xf>
    <xf numFmtId="0" fontId="6" fillId="0" borderId="6" xfId="26" applyFont="1" applyBorder="1" applyAlignment="1">
      <alignment horizontal="center" vertical="center"/>
      <protection/>
    </xf>
    <xf numFmtId="0" fontId="6" fillId="0" borderId="7" xfId="26" applyFont="1" applyBorder="1" applyAlignment="1">
      <alignment horizontal="center" vertical="center"/>
      <protection/>
    </xf>
    <xf numFmtId="0" fontId="6" fillId="0" borderId="9" xfId="26" applyFont="1" applyBorder="1" applyAlignment="1">
      <alignment horizontal="center" vertical="center"/>
      <protection/>
    </xf>
    <xf numFmtId="0" fontId="6" fillId="0" borderId="11" xfId="26" applyFont="1" applyBorder="1" applyAlignment="1">
      <alignment horizontal="center" vertical="center"/>
      <protection/>
    </xf>
    <xf numFmtId="0" fontId="5" fillId="0" borderId="0" xfId="26" applyFont="1" applyBorder="1" applyAlignment="1">
      <alignment horizontal="center"/>
      <protection/>
    </xf>
    <xf numFmtId="0" fontId="4" fillId="0" borderId="0" xfId="26" applyFont="1" applyAlignment="1">
      <alignment horizontal="center"/>
      <protection/>
    </xf>
    <xf numFmtId="0" fontId="10" fillId="0" borderId="3" xfId="26" applyFont="1" applyBorder="1" applyAlignment="1">
      <alignment horizontal="center" vertical="center"/>
      <protection/>
    </xf>
    <xf numFmtId="0" fontId="10" fillId="0" borderId="11" xfId="26" applyFont="1" applyBorder="1" applyAlignment="1">
      <alignment horizontal="center" vertical="center"/>
      <protection/>
    </xf>
    <xf numFmtId="0" fontId="10" fillId="0" borderId="1" xfId="26" applyFont="1" applyBorder="1" applyAlignment="1">
      <alignment horizontal="center" vertical="center"/>
      <protection/>
    </xf>
    <xf numFmtId="0" fontId="10" fillId="0" borderId="10" xfId="26" applyFont="1" applyBorder="1" applyAlignment="1">
      <alignment horizontal="center" vertical="center"/>
      <protection/>
    </xf>
    <xf numFmtId="0" fontId="10" fillId="0" borderId="9" xfId="26" applyFont="1" applyBorder="1" applyAlignment="1">
      <alignment horizontal="center" vertical="center"/>
      <protection/>
    </xf>
    <xf numFmtId="0" fontId="4" fillId="0" borderId="0" xfId="26" applyFont="1" applyAlignment="1">
      <alignment horizontal="right"/>
      <protection/>
    </xf>
    <xf numFmtId="0" fontId="4" fillId="0" borderId="0" xfId="26" applyFont="1" applyAlignment="1">
      <alignment horizontal="left"/>
      <protection/>
    </xf>
    <xf numFmtId="0" fontId="5" fillId="0" borderId="7" xfId="26" applyFont="1" applyBorder="1" applyAlignment="1">
      <alignment horizontal="right"/>
      <protection/>
    </xf>
    <xf numFmtId="0" fontId="5" fillId="0" borderId="7" xfId="26" applyFont="1" applyBorder="1" applyAlignment="1">
      <alignment horizontal="left"/>
      <protection/>
    </xf>
    <xf numFmtId="0" fontId="6" fillId="0" borderId="0" xfId="26" applyFont="1" applyBorder="1" applyAlignment="1">
      <alignment horizontal="distributed" vertical="center"/>
      <protection/>
    </xf>
    <xf numFmtId="0" fontId="6" fillId="0" borderId="0" xfId="26" applyFont="1" applyAlignment="1">
      <alignment horizontal="distributed" vertical="center"/>
      <protection/>
    </xf>
    <xf numFmtId="0" fontId="5" fillId="0" borderId="3" xfId="26" applyFont="1" applyBorder="1" applyAlignment="1">
      <alignment horizontal="center" vertical="center" wrapText="1"/>
      <protection/>
    </xf>
    <xf numFmtId="0" fontId="5" fillId="0" borderId="2" xfId="26" applyFont="1" applyBorder="1" applyAlignment="1">
      <alignment horizontal="center" vertical="center" wrapText="1"/>
      <protection/>
    </xf>
    <xf numFmtId="0" fontId="5" fillId="0" borderId="1" xfId="26" applyFont="1" applyBorder="1" applyAlignment="1">
      <alignment horizontal="center" vertical="center"/>
      <protection/>
    </xf>
    <xf numFmtId="0" fontId="5" fillId="0" borderId="2" xfId="26" applyFont="1" applyBorder="1" applyAlignment="1">
      <alignment horizontal="center" vertical="center"/>
      <protection/>
    </xf>
    <xf numFmtId="0" fontId="6" fillId="0" borderId="0" xfId="26" applyFont="1" applyBorder="1" applyAlignment="1">
      <alignment vertical="center"/>
      <protection/>
    </xf>
    <xf numFmtId="0" fontId="9" fillId="0" borderId="0" xfId="20" applyBorder="1" applyAlignment="1">
      <alignment vertical="center"/>
      <protection/>
    </xf>
    <xf numFmtId="0" fontId="5" fillId="0" borderId="7" xfId="26" applyFont="1" applyBorder="1" applyAlignment="1">
      <alignment/>
      <protection/>
    </xf>
    <xf numFmtId="0" fontId="6" fillId="0" borderId="9" xfId="21" applyFont="1" applyBorder="1" applyAlignment="1">
      <alignment horizontal="center" vertical="center"/>
      <protection/>
    </xf>
    <xf numFmtId="49" fontId="6" fillId="0" borderId="13" xfId="21" applyNumberFormat="1" applyFont="1" applyBorder="1" applyAlignment="1">
      <alignment horizontal="center" vertical="center"/>
      <protection/>
    </xf>
    <xf numFmtId="49" fontId="6" fillId="0" borderId="22" xfId="21" applyNumberFormat="1" applyFont="1" applyBorder="1" applyAlignment="1">
      <alignment horizontal="center" vertical="center"/>
      <protection/>
    </xf>
    <xf numFmtId="0" fontId="6" fillId="0" borderId="11" xfId="21" applyFont="1" applyBorder="1" applyAlignment="1">
      <alignment horizontal="center" vertical="center"/>
      <protection/>
    </xf>
    <xf numFmtId="0" fontId="6" fillId="0" borderId="1" xfId="21" applyFont="1" applyBorder="1" applyAlignment="1">
      <alignment horizontal="center" vertical="center"/>
      <protection/>
    </xf>
    <xf numFmtId="0" fontId="24" fillId="0" borderId="0" xfId="26" applyFont="1" applyAlignment="1">
      <alignment horizontal="right" vertical="center"/>
      <protection/>
    </xf>
    <xf numFmtId="0" fontId="5" fillId="0" borderId="10" xfId="21" applyFont="1" applyBorder="1" applyAlignment="1">
      <alignment horizontal="center" vertical="center"/>
      <protection/>
    </xf>
    <xf numFmtId="0" fontId="5" fillId="0" borderId="9"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11" xfId="21" applyFont="1" applyBorder="1" applyAlignment="1">
      <alignment horizontal="center" vertical="center"/>
      <protection/>
    </xf>
    <xf numFmtId="0" fontId="5" fillId="0" borderId="1" xfId="21" applyFont="1" applyBorder="1" applyAlignment="1">
      <alignment horizontal="center" vertical="center"/>
      <protection/>
    </xf>
    <xf numFmtId="0" fontId="9" fillId="0" borderId="22" xfId="23" applyFont="1" applyBorder="1" applyAlignment="1">
      <alignment/>
      <protection/>
    </xf>
    <xf numFmtId="0" fontId="5" fillId="0" borderId="2" xfId="21" applyFont="1" applyBorder="1" applyAlignment="1">
      <alignment horizontal="center" vertical="center"/>
      <protection/>
    </xf>
    <xf numFmtId="0" fontId="5" fillId="0" borderId="8" xfId="21" applyFont="1" applyBorder="1" applyAlignment="1">
      <alignment horizontal="center" vertical="center"/>
      <protection/>
    </xf>
    <xf numFmtId="0" fontId="0" fillId="0" borderId="0" xfId="0" applyFont="1" applyBorder="1" applyAlignment="1">
      <alignment wrapText="1"/>
    </xf>
    <xf numFmtId="0" fontId="27" fillId="0" borderId="0" xfId="0" applyFont="1" applyBorder="1" applyAlignment="1">
      <alignment wrapText="1"/>
    </xf>
    <xf numFmtId="0" fontId="0" fillId="0" borderId="0" xfId="0" applyAlignment="1">
      <alignment wrapText="1"/>
    </xf>
    <xf numFmtId="0" fontId="27" fillId="0" borderId="0" xfId="0" applyFont="1" applyBorder="1" applyAlignment="1">
      <alignment/>
    </xf>
    <xf numFmtId="0" fontId="27" fillId="0" borderId="0" xfId="0" applyFont="1" applyBorder="1" applyAlignment="1">
      <alignment horizontal="left" wrapText="1"/>
    </xf>
    <xf numFmtId="0" fontId="0" fillId="0" borderId="0" xfId="0" applyAlignment="1">
      <alignment horizontal="left" wrapText="1"/>
    </xf>
    <xf numFmtId="176" fontId="9" fillId="0" borderId="0" xfId="0" applyNumberFormat="1" applyFont="1" applyBorder="1" applyAlignment="1">
      <alignment wrapText="1"/>
    </xf>
    <xf numFmtId="0" fontId="27" fillId="0" borderId="37" xfId="0" applyFont="1" applyBorder="1" applyAlignment="1">
      <alignment wrapText="1"/>
    </xf>
    <xf numFmtId="0" fontId="30" fillId="0" borderId="0" xfId="0" applyFont="1" applyBorder="1" applyAlignment="1">
      <alignment wrapText="1"/>
    </xf>
    <xf numFmtId="0" fontId="0" fillId="0" borderId="37" xfId="0" applyBorder="1" applyAlignment="1">
      <alignment wrapText="1"/>
    </xf>
    <xf numFmtId="0" fontId="27" fillId="0" borderId="0" xfId="0" applyFont="1" applyBorder="1" applyAlignment="1">
      <alignment vertical="center" wrapText="1"/>
    </xf>
    <xf numFmtId="183" fontId="31" fillId="0" borderId="38" xfId="0" applyNumberFormat="1" applyFont="1" applyBorder="1" applyAlignment="1">
      <alignment horizontal="right" vertical="center" wrapText="1"/>
    </xf>
    <xf numFmtId="183" fontId="31" fillId="0" borderId="29" xfId="0" applyNumberFormat="1" applyFont="1" applyBorder="1" applyAlignment="1">
      <alignment horizontal="right" vertical="center" wrapText="1"/>
    </xf>
    <xf numFmtId="183" fontId="31" fillId="0" borderId="39" xfId="0" applyNumberFormat="1" applyFont="1" applyBorder="1" applyAlignment="1">
      <alignment horizontal="right" vertical="center" wrapText="1"/>
    </xf>
    <xf numFmtId="183" fontId="31" fillId="0" borderId="11" xfId="0" applyNumberFormat="1" applyFont="1" applyBorder="1" applyAlignment="1">
      <alignment horizontal="left" vertical="center"/>
    </xf>
    <xf numFmtId="183" fontId="31" fillId="0" borderId="1" xfId="0" applyNumberFormat="1" applyFont="1" applyBorder="1" applyAlignment="1">
      <alignment horizontal="left" vertical="center"/>
    </xf>
    <xf numFmtId="0" fontId="27" fillId="0" borderId="11" xfId="0" applyFont="1" applyBorder="1" applyAlignment="1">
      <alignment horizontal="center" vertical="center" textRotation="255" wrapText="1"/>
    </xf>
    <xf numFmtId="0" fontId="32" fillId="0" borderId="11" xfId="0" applyFont="1" applyBorder="1" applyAlignment="1">
      <alignment horizontal="center" vertical="center" textRotation="255" wrapText="1"/>
    </xf>
    <xf numFmtId="0" fontId="32" fillId="0" borderId="16" xfId="0" applyFont="1" applyBorder="1" applyAlignment="1">
      <alignment horizontal="center" vertical="center" textRotation="255" wrapText="1"/>
    </xf>
    <xf numFmtId="183" fontId="31" fillId="0" borderId="11" xfId="0" applyNumberFormat="1" applyFont="1" applyBorder="1" applyAlignment="1">
      <alignment horizontal="center" vertical="center" wrapText="1"/>
    </xf>
    <xf numFmtId="183" fontId="31" fillId="0" borderId="16" xfId="0" applyNumberFormat="1" applyFont="1" applyBorder="1" applyAlignment="1">
      <alignment horizontal="center" vertical="center" wrapText="1"/>
    </xf>
    <xf numFmtId="183" fontId="31" fillId="0" borderId="1" xfId="0" applyNumberFormat="1" applyFont="1" applyBorder="1" applyAlignment="1">
      <alignment horizontal="left" vertical="center" wrapText="1"/>
    </xf>
    <xf numFmtId="183" fontId="31" fillId="0" borderId="17" xfId="0" applyNumberFormat="1" applyFont="1" applyBorder="1" applyAlignment="1">
      <alignment horizontal="left" vertical="center" wrapText="1"/>
    </xf>
    <xf numFmtId="183" fontId="31" fillId="0" borderId="3" xfId="0" applyNumberFormat="1" applyFont="1" applyBorder="1" applyAlignment="1">
      <alignment horizontal="right" vertical="center" wrapText="1"/>
    </xf>
    <xf numFmtId="183" fontId="31" fillId="0" borderId="11" xfId="0" applyNumberFormat="1" applyFont="1" applyBorder="1" applyAlignment="1">
      <alignment horizontal="right" vertical="center" wrapText="1"/>
    </xf>
    <xf numFmtId="183" fontId="31" fillId="0" borderId="16" xfId="0" applyNumberFormat="1" applyFont="1" applyBorder="1" applyAlignment="1">
      <alignment horizontal="left" vertical="center"/>
    </xf>
    <xf numFmtId="183" fontId="31" fillId="0" borderId="17" xfId="0" applyNumberFormat="1" applyFont="1" applyBorder="1" applyAlignment="1">
      <alignment horizontal="left" vertical="center"/>
    </xf>
    <xf numFmtId="0" fontId="30" fillId="0" borderId="2" xfId="0" applyFont="1" applyBorder="1" applyAlignment="1">
      <alignment vertical="center" wrapText="1"/>
    </xf>
    <xf numFmtId="0" fontId="30" fillId="0" borderId="19" xfId="0" applyFont="1" applyBorder="1" applyAlignment="1">
      <alignment vertical="center" wrapText="1"/>
    </xf>
    <xf numFmtId="183" fontId="31" fillId="0" borderId="29" xfId="0" applyNumberFormat="1" applyFont="1" applyBorder="1" applyAlignment="1">
      <alignment horizontal="center" vertical="center"/>
    </xf>
    <xf numFmtId="183" fontId="31" fillId="0" borderId="2" xfId="0" applyNumberFormat="1" applyFont="1" applyBorder="1" applyAlignment="1">
      <alignment horizontal="center" vertical="center"/>
    </xf>
    <xf numFmtId="0" fontId="27" fillId="0" borderId="11" xfId="0" applyNumberFormat="1" applyFont="1" applyBorder="1" applyAlignment="1">
      <alignment horizontal="center" vertical="center" textRotation="255" wrapText="1"/>
    </xf>
    <xf numFmtId="0" fontId="32" fillId="0" borderId="11" xfId="0" applyFont="1" applyBorder="1" applyAlignment="1">
      <alignment/>
    </xf>
    <xf numFmtId="0" fontId="27" fillId="0" borderId="1" xfId="0" applyFont="1" applyBorder="1" applyAlignment="1">
      <alignment horizontal="center" vertical="center" textRotation="255" wrapText="1"/>
    </xf>
    <xf numFmtId="0" fontId="27" fillId="0" borderId="40" xfId="0" applyFont="1" applyBorder="1" applyAlignment="1">
      <alignment horizontal="center" vertical="center" textRotation="255" wrapText="1"/>
    </xf>
    <xf numFmtId="0" fontId="27" fillId="0" borderId="15" xfId="0" applyFont="1" applyBorder="1" applyAlignment="1">
      <alignment horizontal="center" vertical="center" textRotation="255" wrapText="1"/>
    </xf>
    <xf numFmtId="0" fontId="27" fillId="0" borderId="18" xfId="0" applyFont="1" applyBorder="1" applyAlignment="1">
      <alignment horizontal="center" vertical="center" textRotation="255" wrapText="1"/>
    </xf>
    <xf numFmtId="4" fontId="31" fillId="0" borderId="33" xfId="0" applyNumberFormat="1" applyFont="1" applyBorder="1" applyAlignment="1">
      <alignment horizontal="center" vertical="center" wrapText="1"/>
    </xf>
    <xf numFmtId="4" fontId="31" fillId="0" borderId="19" xfId="0" applyNumberFormat="1" applyFont="1" applyBorder="1" applyAlignment="1">
      <alignment horizontal="center" vertical="center" wrapText="1"/>
    </xf>
    <xf numFmtId="4" fontId="31" fillId="0" borderId="20" xfId="0" applyNumberFormat="1"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2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183" fontId="31" fillId="0" borderId="26" xfId="0" applyNumberFormat="1" applyFont="1" applyBorder="1" applyAlignment="1">
      <alignment horizontal="center" vertical="center"/>
    </xf>
    <xf numFmtId="183" fontId="31" fillId="0" borderId="44" xfId="0" applyNumberFormat="1" applyFont="1" applyBorder="1" applyAlignment="1">
      <alignment horizontal="center" vertical="center"/>
    </xf>
    <xf numFmtId="0" fontId="27" fillId="0" borderId="17" xfId="0" applyFont="1" applyBorder="1" applyAlignment="1">
      <alignment horizontal="center" vertical="center" textRotation="255" wrapText="1"/>
    </xf>
    <xf numFmtId="0" fontId="27" fillId="0" borderId="3" xfId="0" applyFont="1" applyBorder="1" applyAlignment="1">
      <alignment horizontal="center" vertical="center" wrapText="1"/>
    </xf>
    <xf numFmtId="0" fontId="27" fillId="0" borderId="28"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horizontal="center" vertical="center"/>
    </xf>
    <xf numFmtId="0" fontId="31" fillId="0" borderId="44" xfId="0" applyFont="1" applyBorder="1" applyAlignment="1">
      <alignment horizontal="center" vertical="center"/>
    </xf>
    <xf numFmtId="0" fontId="31" fillId="0" borderId="24" xfId="0" applyFont="1" applyBorder="1" applyAlignment="1">
      <alignment horizontal="center" vertical="center"/>
    </xf>
    <xf numFmtId="0" fontId="27" fillId="0" borderId="26"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24" xfId="0" applyFont="1" applyBorder="1" applyAlignment="1">
      <alignment horizontal="center" vertical="center" wrapText="1"/>
    </xf>
    <xf numFmtId="4" fontId="31" fillId="0" borderId="6" xfId="0" applyNumberFormat="1" applyFont="1" applyBorder="1" applyAlignment="1">
      <alignment horizontal="center" vertical="center" wrapText="1"/>
    </xf>
    <xf numFmtId="4" fontId="31" fillId="0" borderId="3" xfId="0" applyNumberFormat="1" applyFont="1" applyBorder="1" applyAlignment="1">
      <alignment horizontal="center" vertical="center" wrapText="1"/>
    </xf>
    <xf numFmtId="4" fontId="31" fillId="0" borderId="28" xfId="0" applyNumberFormat="1" applyFont="1" applyBorder="1" applyAlignment="1">
      <alignment horizontal="center" vertical="center" wrapText="1"/>
    </xf>
    <xf numFmtId="0" fontId="32" fillId="0" borderId="1" xfId="0" applyFont="1" applyBorder="1" applyAlignment="1">
      <alignment/>
    </xf>
    <xf numFmtId="0" fontId="27" fillId="0" borderId="42" xfId="0" applyFont="1" applyBorder="1" applyAlignment="1">
      <alignment horizontal="center" vertical="center" textRotation="255" wrapText="1"/>
    </xf>
    <xf numFmtId="0" fontId="32" fillId="0" borderId="42" xfId="0" applyFont="1" applyBorder="1" applyAlignment="1">
      <alignment/>
    </xf>
    <xf numFmtId="0" fontId="31" fillId="0" borderId="1" xfId="0" applyFont="1" applyBorder="1" applyAlignment="1">
      <alignment horizontal="center" vertical="center"/>
    </xf>
    <xf numFmtId="0" fontId="31" fillId="0" borderId="17" xfId="0" applyFont="1" applyBorder="1" applyAlignment="1">
      <alignment horizontal="center" vertical="center"/>
    </xf>
    <xf numFmtId="4" fontId="31" fillId="0" borderId="3" xfId="0" applyNumberFormat="1" applyFont="1" applyBorder="1" applyAlignment="1">
      <alignment horizontal="center" vertical="center"/>
    </xf>
    <xf numFmtId="4" fontId="31" fillId="0" borderId="28" xfId="0" applyNumberFormat="1" applyFont="1" applyBorder="1" applyAlignment="1">
      <alignment horizontal="center" vertical="center"/>
    </xf>
    <xf numFmtId="0" fontId="31" fillId="0" borderId="11" xfId="0" applyFont="1" applyBorder="1" applyAlignment="1">
      <alignment horizontal="center" vertical="center"/>
    </xf>
    <xf numFmtId="0" fontId="31" fillId="0" borderId="16" xfId="0" applyFont="1" applyBorder="1" applyAlignment="1">
      <alignment horizontal="center" vertical="center"/>
    </xf>
    <xf numFmtId="4" fontId="31" fillId="0" borderId="14" xfId="0" applyNumberFormat="1" applyFont="1" applyBorder="1" applyAlignment="1">
      <alignment horizontal="center" vertical="center"/>
    </xf>
    <xf numFmtId="4" fontId="31" fillId="0" borderId="30" xfId="0" applyNumberFormat="1" applyFont="1" applyBorder="1" applyAlignment="1">
      <alignment horizontal="center" vertical="center"/>
    </xf>
    <xf numFmtId="0" fontId="27" fillId="0" borderId="43" xfId="0" applyFont="1" applyBorder="1" applyAlignment="1">
      <alignment horizontal="center" vertical="center" textRotation="255" wrapText="1"/>
    </xf>
    <xf numFmtId="186" fontId="31" fillId="0" borderId="15" xfId="0" applyNumberFormat="1" applyFont="1" applyBorder="1" applyAlignment="1">
      <alignment horizontal="center" vertical="center"/>
    </xf>
    <xf numFmtId="186" fontId="31" fillId="0" borderId="18" xfId="0" applyNumberFormat="1" applyFont="1" applyBorder="1" applyAlignment="1">
      <alignment horizontal="center" vertical="center"/>
    </xf>
    <xf numFmtId="183" fontId="31" fillId="0" borderId="42" xfId="0" applyNumberFormat="1" applyFont="1" applyBorder="1" applyAlignment="1">
      <alignment horizontal="right" vertical="center"/>
    </xf>
    <xf numFmtId="183" fontId="31" fillId="0" borderId="43" xfId="0" applyNumberFormat="1" applyFont="1" applyBorder="1" applyAlignment="1">
      <alignment horizontal="right" vertical="center"/>
    </xf>
    <xf numFmtId="183" fontId="31" fillId="0" borderId="24" xfId="0" applyNumberFormat="1" applyFont="1" applyBorder="1" applyAlignment="1">
      <alignment horizontal="center" vertical="center"/>
    </xf>
    <xf numFmtId="183" fontId="31" fillId="0" borderId="3" xfId="0" applyNumberFormat="1" applyFont="1" applyBorder="1" applyAlignment="1">
      <alignment horizontal="right" vertical="center"/>
    </xf>
    <xf numFmtId="183" fontId="31" fillId="0" borderId="28" xfId="0" applyNumberFormat="1" applyFont="1" applyBorder="1" applyAlignment="1">
      <alignment horizontal="right" vertical="center"/>
    </xf>
    <xf numFmtId="183" fontId="31" fillId="0" borderId="11" xfId="0" applyNumberFormat="1" applyFont="1" applyBorder="1" applyAlignment="1">
      <alignment horizontal="center" vertical="center"/>
    </xf>
    <xf numFmtId="183" fontId="31" fillId="0" borderId="16" xfId="0" applyNumberFormat="1" applyFont="1" applyBorder="1" applyAlignment="1">
      <alignment horizontal="center" vertical="center"/>
    </xf>
    <xf numFmtId="183" fontId="31" fillId="0" borderId="14" xfId="0" applyNumberFormat="1" applyFont="1" applyBorder="1" applyAlignment="1">
      <alignment horizontal="left" vertical="center"/>
    </xf>
    <xf numFmtId="183" fontId="31" fillId="0" borderId="30" xfId="0" applyNumberFormat="1" applyFont="1" applyBorder="1" applyAlignment="1">
      <alignment horizontal="left" vertical="center"/>
    </xf>
    <xf numFmtId="186" fontId="31" fillId="0" borderId="40" xfId="0" applyNumberFormat="1" applyFont="1" applyBorder="1" applyAlignment="1">
      <alignment horizontal="center" vertical="center"/>
    </xf>
    <xf numFmtId="183" fontId="31" fillId="0" borderId="7" xfId="0" applyNumberFormat="1" applyFont="1" applyBorder="1" applyAlignment="1">
      <alignment horizontal="center" vertical="center"/>
    </xf>
    <xf numFmtId="183" fontId="31" fillId="0" borderId="45" xfId="0" applyNumberFormat="1" applyFont="1" applyBorder="1" applyAlignment="1">
      <alignment horizontal="left" vertical="center"/>
    </xf>
    <xf numFmtId="181" fontId="31" fillId="0" borderId="45" xfId="0" applyNumberFormat="1" applyFont="1" applyBorder="1" applyAlignment="1">
      <alignment horizontal="center" vertical="center"/>
    </xf>
    <xf numFmtId="181" fontId="31" fillId="0" borderId="14" xfId="0" applyNumberFormat="1" applyFont="1" applyBorder="1" applyAlignment="1">
      <alignment horizontal="center" vertical="center"/>
    </xf>
    <xf numFmtId="181" fontId="31" fillId="0" borderId="30" xfId="0" applyNumberFormat="1" applyFont="1" applyBorder="1" applyAlignment="1">
      <alignment horizontal="center" vertical="center"/>
    </xf>
    <xf numFmtId="183" fontId="31" fillId="0" borderId="33" xfId="0" applyNumberFormat="1" applyFont="1" applyBorder="1" applyAlignment="1">
      <alignment horizontal="right" vertical="center"/>
    </xf>
    <xf numFmtId="183" fontId="31" fillId="0" borderId="19" xfId="0" applyNumberFormat="1" applyFont="1" applyBorder="1" applyAlignment="1">
      <alignment horizontal="right" vertical="center"/>
    </xf>
    <xf numFmtId="183" fontId="31" fillId="0" borderId="41" xfId="0" applyNumberFormat="1" applyFont="1" applyBorder="1" applyAlignment="1">
      <alignment horizontal="right" vertical="center"/>
    </xf>
    <xf numFmtId="183" fontId="31" fillId="0" borderId="28" xfId="0" applyNumberFormat="1" applyFont="1" applyBorder="1" applyAlignment="1">
      <alignment horizontal="right" vertical="center" wrapText="1"/>
    </xf>
    <xf numFmtId="183" fontId="31" fillId="0" borderId="16" xfId="0" applyNumberFormat="1" applyFont="1" applyBorder="1" applyAlignment="1">
      <alignment horizontal="right" vertical="center" wrapText="1"/>
    </xf>
    <xf numFmtId="183" fontId="31" fillId="0" borderId="6" xfId="0" applyNumberFormat="1" applyFont="1" applyBorder="1" applyAlignment="1">
      <alignment horizontal="right" vertical="center" wrapText="1"/>
    </xf>
    <xf numFmtId="183" fontId="31" fillId="0" borderId="7" xfId="0" applyNumberFormat="1" applyFont="1" applyBorder="1" applyAlignment="1">
      <alignment horizontal="right" vertical="center" wrapText="1"/>
    </xf>
    <xf numFmtId="183" fontId="31" fillId="0" borderId="7" xfId="0" applyNumberFormat="1" applyFont="1" applyBorder="1" applyAlignment="1">
      <alignment horizontal="center" vertical="center" wrapText="1"/>
    </xf>
    <xf numFmtId="183" fontId="31" fillId="0" borderId="9" xfId="0" applyNumberFormat="1" applyFont="1" applyBorder="1" applyAlignment="1">
      <alignment horizontal="left" vertical="center" wrapText="1"/>
    </xf>
    <xf numFmtId="183" fontId="31" fillId="0" borderId="20" xfId="0" applyNumberFormat="1" applyFont="1" applyBorder="1" applyAlignment="1">
      <alignment horizontal="right" vertical="center"/>
    </xf>
    <xf numFmtId="183" fontId="31" fillId="0" borderId="6" xfId="0" applyNumberFormat="1" applyFont="1" applyBorder="1" applyAlignment="1">
      <alignment horizontal="right" vertical="center"/>
    </xf>
    <xf numFmtId="4" fontId="31" fillId="0" borderId="45" xfId="0" applyNumberFormat="1" applyFont="1" applyBorder="1" applyAlignment="1">
      <alignment horizontal="center" vertical="center" wrapText="1"/>
    </xf>
    <xf numFmtId="4" fontId="31" fillId="0" borderId="14" xfId="0" applyNumberFormat="1" applyFont="1" applyBorder="1" applyAlignment="1">
      <alignment horizontal="center" vertical="center" wrapText="1"/>
    </xf>
    <xf numFmtId="4" fontId="31" fillId="0" borderId="30" xfId="0" applyNumberFormat="1" applyFont="1" applyBorder="1" applyAlignment="1">
      <alignment horizontal="center" vertical="center" wrapText="1"/>
    </xf>
    <xf numFmtId="183" fontId="31" fillId="0" borderId="11" xfId="0" applyNumberFormat="1" applyFont="1" applyBorder="1" applyAlignment="1">
      <alignment horizontal="right" vertical="center"/>
    </xf>
    <xf numFmtId="0" fontId="30" fillId="0" borderId="27" xfId="0" applyFont="1" applyBorder="1" applyAlignment="1">
      <alignment horizontal="left" vertical="center" wrapText="1"/>
    </xf>
    <xf numFmtId="0" fontId="30" fillId="0" borderId="20" xfId="0" applyFont="1" applyBorder="1" applyAlignment="1">
      <alignment horizontal="left" vertical="center" wrapText="1"/>
    </xf>
    <xf numFmtId="183" fontId="31" fillId="0" borderId="39" xfId="0" applyNumberFormat="1" applyFont="1" applyBorder="1" applyAlignment="1">
      <alignment horizontal="center" vertical="center"/>
    </xf>
    <xf numFmtId="183" fontId="31" fillId="0" borderId="27" xfId="0" applyNumberFormat="1" applyFont="1" applyBorder="1" applyAlignment="1">
      <alignment horizontal="center" vertical="center"/>
    </xf>
    <xf numFmtId="183" fontId="31" fillId="0" borderId="16" xfId="0" applyNumberFormat="1" applyFont="1" applyBorder="1" applyAlignment="1">
      <alignment horizontal="right" vertical="center"/>
    </xf>
    <xf numFmtId="0" fontId="32" fillId="0" borderId="1" xfId="0" applyFont="1" applyBorder="1" applyAlignment="1">
      <alignment horizontal="center" vertical="center" textRotation="255" wrapText="1"/>
    </xf>
    <xf numFmtId="0" fontId="32" fillId="0" borderId="17" xfId="0" applyFont="1" applyBorder="1" applyAlignment="1">
      <alignment horizontal="center" vertical="center" textRotation="255" wrapText="1"/>
    </xf>
    <xf numFmtId="0" fontId="30" fillId="0" borderId="2" xfId="0" applyFont="1" applyBorder="1" applyAlignment="1">
      <alignment horizontal="left" vertical="center" wrapText="1"/>
    </xf>
    <xf numFmtId="0" fontId="30" fillId="0" borderId="19" xfId="0" applyFont="1" applyBorder="1" applyAlignment="1">
      <alignment horizontal="left" vertical="center" wrapText="1"/>
    </xf>
    <xf numFmtId="0" fontId="25" fillId="0" borderId="0" xfId="25" applyFont="1" applyBorder="1" applyAlignment="1">
      <alignment horizontal="center" vertical="center"/>
      <protection/>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 xfId="0" applyFont="1" applyBorder="1" applyAlignment="1">
      <alignment horizontal="center" vertical="center"/>
    </xf>
    <xf numFmtId="0" fontId="27" fillId="0" borderId="19" xfId="0" applyFont="1" applyBorder="1" applyAlignment="1">
      <alignment horizontal="center" vertical="center"/>
    </xf>
    <xf numFmtId="0" fontId="27" fillId="0" borderId="15" xfId="0" applyFont="1" applyBorder="1" applyAlignment="1">
      <alignment horizontal="center" vertical="center" textRotation="255"/>
    </xf>
    <xf numFmtId="0" fontId="27" fillId="0" borderId="18" xfId="0" applyFont="1" applyBorder="1" applyAlignment="1">
      <alignment horizontal="center" vertical="center" textRotation="255"/>
    </xf>
    <xf numFmtId="0" fontId="31" fillId="0" borderId="29" xfId="0" applyFont="1" applyBorder="1" applyAlignment="1">
      <alignment horizontal="center" vertical="center"/>
    </xf>
    <xf numFmtId="0" fontId="31" fillId="0" borderId="39" xfId="0" applyFont="1" applyBorder="1" applyAlignment="1">
      <alignment horizontal="center" vertical="center"/>
    </xf>
    <xf numFmtId="4" fontId="31" fillId="0" borderId="19" xfId="0" applyNumberFormat="1" applyFont="1" applyBorder="1" applyAlignment="1">
      <alignment horizontal="center" vertical="center"/>
    </xf>
    <xf numFmtId="4" fontId="31" fillId="0" borderId="20" xfId="0" applyNumberFormat="1"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183" fontId="11" fillId="0" borderId="2" xfId="0" applyNumberFormat="1" applyFont="1" applyBorder="1" applyAlignment="1">
      <alignment horizontal="right" vertical="center"/>
    </xf>
    <xf numFmtId="183" fontId="11" fillId="0" borderId="3" xfId="0" applyNumberFormat="1" applyFont="1" applyBorder="1" applyAlignment="1">
      <alignment horizontal="right" vertical="center"/>
    </xf>
    <xf numFmtId="183" fontId="11" fillId="0" borderId="11" xfId="0" applyNumberFormat="1" applyFont="1" applyBorder="1" applyAlignment="1">
      <alignment horizontal="right" vertical="center"/>
    </xf>
    <xf numFmtId="183" fontId="11" fillId="0" borderId="11" xfId="0" applyNumberFormat="1" applyFont="1" applyBorder="1" applyAlignment="1">
      <alignment horizontal="left" vertical="center"/>
    </xf>
    <xf numFmtId="183" fontId="11" fillId="0" borderId="1" xfId="0" applyNumberFormat="1" applyFont="1" applyBorder="1" applyAlignment="1">
      <alignment horizontal="left" vertical="center"/>
    </xf>
    <xf numFmtId="0" fontId="5" fillId="0" borderId="2" xfId="0" applyFont="1" applyBorder="1" applyAlignment="1">
      <alignment horizontal="center" vertical="center"/>
    </xf>
    <xf numFmtId="183" fontId="11" fillId="0" borderId="12" xfId="0" applyNumberFormat="1" applyFont="1" applyBorder="1" applyAlignment="1">
      <alignment horizontal="right" vertical="center"/>
    </xf>
    <xf numFmtId="183" fontId="11" fillId="0" borderId="6" xfId="0" applyNumberFormat="1" applyFont="1" applyBorder="1" applyAlignment="1">
      <alignment horizontal="right" vertical="center"/>
    </xf>
    <xf numFmtId="183" fontId="11"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2" xfId="0" applyFont="1" applyBorder="1" applyAlignment="1">
      <alignment horizontal="center" vertical="center" textRotation="255"/>
    </xf>
    <xf numFmtId="0" fontId="9" fillId="0" borderId="2" xfId="0" applyFont="1" applyBorder="1" applyAlignment="1">
      <alignment horizontal="center" vertical="center" wrapText="1"/>
    </xf>
    <xf numFmtId="183" fontId="11" fillId="0" borderId="8" xfId="0" applyNumberFormat="1" applyFont="1" applyBorder="1" applyAlignment="1">
      <alignment horizontal="center" vertical="center" wrapText="1"/>
    </xf>
    <xf numFmtId="183" fontId="11" fillId="0" borderId="7" xfId="0" applyNumberFormat="1" applyFont="1" applyBorder="1" applyAlignment="1">
      <alignment horizontal="center" vertical="center" wrapText="1"/>
    </xf>
    <xf numFmtId="183" fontId="11" fillId="0" borderId="10" xfId="0" applyNumberFormat="1" applyFont="1" applyBorder="1" applyAlignment="1">
      <alignment horizontal="center" vertical="center" wrapText="1"/>
    </xf>
    <xf numFmtId="183" fontId="11" fillId="0" borderId="9" xfId="0" applyNumberFormat="1" applyFont="1" applyBorder="1" applyAlignment="1">
      <alignment horizontal="center" vertical="center" wrapText="1"/>
    </xf>
    <xf numFmtId="0" fontId="0" fillId="0" borderId="6" xfId="0" applyBorder="1" applyAlignment="1">
      <alignment horizontal="right" vertical="center"/>
    </xf>
    <xf numFmtId="0" fontId="6" fillId="0" borderId="8" xfId="0" applyFont="1" applyBorder="1" applyAlignment="1">
      <alignment horizontal="left" wrapText="1"/>
    </xf>
    <xf numFmtId="0" fontId="6" fillId="0" borderId="8" xfId="0" applyFont="1" applyBorder="1" applyAlignment="1">
      <alignment horizontal="left"/>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183" fontId="5" fillId="0" borderId="2" xfId="0" applyNumberFormat="1" applyFont="1" applyBorder="1" applyAlignment="1">
      <alignment horizontal="right" vertical="center"/>
    </xf>
    <xf numFmtId="183" fontId="11" fillId="0" borderId="2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183" fontId="11" fillId="0" borderId="8" xfId="0" applyNumberFormat="1" applyFont="1" applyBorder="1" applyAlignment="1">
      <alignment horizontal="center" vertical="center"/>
    </xf>
    <xf numFmtId="183" fontId="11" fillId="0" borderId="7" xfId="0" applyNumberFormat="1" applyFont="1" applyBorder="1" applyAlignment="1">
      <alignment horizontal="center" vertical="center"/>
    </xf>
    <xf numFmtId="178" fontId="5" fillId="0" borderId="2" xfId="17" applyNumberFormat="1" applyFont="1" applyBorder="1" applyAlignment="1">
      <alignment horizontal="center" vertical="center"/>
      <protection/>
    </xf>
    <xf numFmtId="176" fontId="4" fillId="0" borderId="0" xfId="17" applyNumberFormat="1" applyFont="1" applyAlignment="1">
      <alignment horizontal="center"/>
      <protection/>
    </xf>
    <xf numFmtId="0" fontId="5" fillId="0" borderId="0" xfId="17" applyNumberFormat="1" applyFont="1" applyBorder="1" applyAlignment="1">
      <alignment horizontal="center"/>
      <protection/>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183" fontId="11" fillId="0" borderId="3" xfId="0" applyNumberFormat="1" applyFont="1" applyBorder="1" applyAlignment="1" quotePrefix="1">
      <alignment horizontal="center" vertical="center" wrapText="1"/>
    </xf>
    <xf numFmtId="183" fontId="11" fillId="0" borderId="11" xfId="0" applyNumberFormat="1" applyFont="1" applyBorder="1" applyAlignment="1">
      <alignment horizontal="center" vertical="center" wrapText="1"/>
    </xf>
    <xf numFmtId="183" fontId="11" fillId="0" borderId="1" xfId="0" applyNumberFormat="1" applyFont="1" applyBorder="1" applyAlignment="1">
      <alignment horizontal="center" vertical="center" wrapText="1"/>
    </xf>
    <xf numFmtId="183" fontId="11" fillId="0" borderId="10" xfId="0" applyNumberFormat="1" applyFont="1" applyBorder="1" applyAlignment="1">
      <alignment horizontal="left" vertical="center"/>
    </xf>
    <xf numFmtId="183" fontId="11" fillId="0" borderId="9" xfId="0" applyNumberFormat="1" applyFont="1" applyBorder="1" applyAlignment="1">
      <alignment horizontal="left" vertical="center"/>
    </xf>
    <xf numFmtId="183" fontId="11" fillId="0" borderId="8" xfId="0" applyNumberFormat="1" applyFont="1" applyBorder="1" applyAlignment="1">
      <alignment horizontal="left" vertical="center"/>
    </xf>
    <xf numFmtId="183" fontId="11" fillId="0" borderId="7" xfId="0" applyNumberFormat="1" applyFont="1" applyBorder="1" applyAlignment="1">
      <alignment horizontal="left" vertical="center"/>
    </xf>
    <xf numFmtId="0" fontId="10" fillId="0" borderId="0" xfId="26" applyFont="1" applyBorder="1" applyAlignment="1">
      <alignment vertical="center"/>
      <protection/>
    </xf>
    <xf numFmtId="0" fontId="5" fillId="0" borderId="10" xfId="16" applyFont="1" applyBorder="1" applyAlignment="1">
      <alignment horizontal="center" vertical="center" wrapText="1"/>
      <protection/>
    </xf>
    <xf numFmtId="0" fontId="5" fillId="0" borderId="4" xfId="16" applyFont="1" applyBorder="1" applyAlignment="1">
      <alignment horizontal="center" vertical="center" wrapText="1"/>
      <protection/>
    </xf>
    <xf numFmtId="0" fontId="5" fillId="0" borderId="9" xfId="16" applyFont="1" applyBorder="1" applyAlignment="1">
      <alignment horizontal="center" vertical="center" wrapText="1"/>
      <protection/>
    </xf>
    <xf numFmtId="0" fontId="5" fillId="0" borderId="10" xfId="16" applyFont="1" applyBorder="1" applyAlignment="1">
      <alignment horizontal="center" vertical="center"/>
      <protection/>
    </xf>
    <xf numFmtId="0" fontId="5" fillId="0" borderId="4" xfId="16" applyFont="1" applyBorder="1" applyAlignment="1">
      <alignment horizontal="center" vertical="center"/>
      <protection/>
    </xf>
    <xf numFmtId="0" fontId="5" fillId="0" borderId="9" xfId="16" applyFont="1" applyBorder="1" applyAlignment="1">
      <alignment horizontal="center" vertical="center"/>
      <protection/>
    </xf>
    <xf numFmtId="0" fontId="5" fillId="0" borderId="12" xfId="16" applyFont="1" applyBorder="1" applyAlignment="1">
      <alignment horizontal="center" vertical="center" wrapText="1"/>
      <protection/>
    </xf>
    <xf numFmtId="0" fontId="5" fillId="0" borderId="5" xfId="16" applyFont="1" applyBorder="1" applyAlignment="1">
      <alignment horizontal="center" vertical="center" wrapText="1"/>
      <protection/>
    </xf>
    <xf numFmtId="0" fontId="5" fillId="0" borderId="6" xfId="16" applyFont="1" applyBorder="1" applyAlignment="1">
      <alignment horizontal="center" vertical="center" wrapText="1"/>
      <protection/>
    </xf>
    <xf numFmtId="0" fontId="5" fillId="0" borderId="13" xfId="16" applyFont="1" applyBorder="1" applyAlignment="1">
      <alignment horizontal="center" vertical="center" wrapText="1"/>
      <protection/>
    </xf>
    <xf numFmtId="0" fontId="5" fillId="0" borderId="23" xfId="16" applyFont="1" applyBorder="1" applyAlignment="1">
      <alignment horizontal="center" vertical="center" wrapText="1"/>
      <protection/>
    </xf>
    <xf numFmtId="0" fontId="5" fillId="0" borderId="22" xfId="16" applyFont="1" applyBorder="1" applyAlignment="1">
      <alignment horizontal="center" vertical="center" wrapText="1"/>
      <protection/>
    </xf>
    <xf numFmtId="0" fontId="6" fillId="0" borderId="7" xfId="16" applyFont="1" applyBorder="1" applyAlignment="1">
      <alignment horizontal="right"/>
      <protection/>
    </xf>
    <xf numFmtId="0" fontId="4" fillId="0" borderId="0" xfId="23" applyFont="1" applyAlignment="1">
      <alignment vertical="center"/>
      <protection/>
    </xf>
    <xf numFmtId="0" fontId="5" fillId="0" borderId="7" xfId="23" applyFont="1" applyBorder="1" applyAlignment="1">
      <alignment horizontal="left"/>
      <protection/>
    </xf>
    <xf numFmtId="0" fontId="6" fillId="0" borderId="7" xfId="23" applyFont="1" applyBorder="1" applyAlignment="1">
      <alignment horizontal="right"/>
      <protection/>
    </xf>
    <xf numFmtId="0" fontId="0" fillId="0" borderId="0" xfId="0" applyAlignment="1">
      <alignment horizontal="right" vertical="center"/>
    </xf>
    <xf numFmtId="0" fontId="5" fillId="0" borderId="7" xfId="23" applyFont="1" applyBorder="1" applyAlignment="1">
      <alignment horizontal="right"/>
      <protection/>
    </xf>
    <xf numFmtId="0" fontId="0" fillId="0" borderId="7" xfId="0" applyBorder="1" applyAlignment="1">
      <alignment horizontal="right"/>
    </xf>
    <xf numFmtId="0" fontId="5" fillId="0" borderId="11"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22" xfId="23" applyFont="1" applyBorder="1" applyAlignment="1">
      <alignment horizontal="center" vertical="center"/>
      <protection/>
    </xf>
    <xf numFmtId="0" fontId="5" fillId="0" borderId="12"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0" xfId="26" applyFont="1" applyBorder="1" applyAlignment="1">
      <alignment horizontal="center" vertical="center"/>
      <protection/>
    </xf>
    <xf numFmtId="0" fontId="5" fillId="0" borderId="2"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1" xfId="23" applyFont="1" applyBorder="1" applyAlignment="1">
      <alignment horizontal="center" vertical="center"/>
      <protection/>
    </xf>
    <xf numFmtId="0" fontId="6" fillId="0" borderId="13" xfId="23" applyFont="1" applyBorder="1" applyAlignment="1">
      <alignment horizontal="center" vertical="center" wrapText="1"/>
      <protection/>
    </xf>
    <xf numFmtId="0" fontId="6" fillId="0" borderId="22" xfId="23" applyFont="1" applyBorder="1" applyAlignment="1">
      <alignment horizontal="center" vertical="center" wrapText="1"/>
      <protection/>
    </xf>
    <xf numFmtId="0" fontId="0" fillId="0" borderId="23" xfId="0" applyBorder="1" applyAlignment="1">
      <alignment horizontal="center" vertical="center"/>
    </xf>
    <xf numFmtId="0" fontId="0" fillId="0" borderId="22" xfId="0" applyBorder="1" applyAlignment="1">
      <alignment horizontal="center" vertical="center"/>
    </xf>
    <xf numFmtId="0" fontId="5" fillId="0" borderId="13" xfId="23" applyFont="1" applyBorder="1" applyAlignment="1">
      <alignment horizontal="center" vertical="center" wrapText="1"/>
      <protection/>
    </xf>
    <xf numFmtId="0" fontId="5" fillId="0" borderId="22" xfId="23" applyFont="1" applyBorder="1" applyAlignment="1">
      <alignment horizontal="center" vertical="center" wrapText="1"/>
      <protection/>
    </xf>
    <xf numFmtId="0" fontId="5" fillId="0" borderId="3" xfId="23" applyFont="1" applyBorder="1" applyAlignment="1">
      <alignment horizontal="center" vertical="center"/>
      <protection/>
    </xf>
    <xf numFmtId="0" fontId="5" fillId="0" borderId="10" xfId="23" applyFont="1" applyBorder="1" applyAlignment="1">
      <alignment horizontal="center" vertical="center"/>
      <protection/>
    </xf>
    <xf numFmtId="0" fontId="5" fillId="0" borderId="9" xfId="23" applyFont="1" applyBorder="1" applyAlignment="1">
      <alignment horizontal="center" vertical="center"/>
      <protection/>
    </xf>
    <xf numFmtId="0" fontId="10" fillId="0" borderId="3" xfId="23" applyFont="1" applyBorder="1" applyAlignment="1">
      <alignment horizontal="center" vertical="center"/>
      <protection/>
    </xf>
    <xf numFmtId="0" fontId="13" fillId="0" borderId="11" xfId="23" applyFont="1" applyBorder="1">
      <alignment/>
      <protection/>
    </xf>
    <xf numFmtId="0" fontId="10" fillId="0" borderId="8" xfId="23" applyFont="1" applyBorder="1" applyAlignment="1">
      <alignment horizontal="center" vertical="center"/>
      <protection/>
    </xf>
    <xf numFmtId="0" fontId="10" fillId="0" borderId="4" xfId="23" applyFont="1" applyBorder="1" applyAlignment="1">
      <alignment horizontal="center" vertical="center"/>
      <protection/>
    </xf>
    <xf numFmtId="0" fontId="10" fillId="0" borderId="9" xfId="23" applyFont="1" applyBorder="1" applyAlignment="1">
      <alignment horizontal="center" vertical="center"/>
      <protection/>
    </xf>
    <xf numFmtId="0" fontId="10" fillId="0" borderId="6" xfId="23" applyFont="1" applyBorder="1" applyAlignment="1">
      <alignment horizontal="center" vertical="center"/>
      <protection/>
    </xf>
    <xf numFmtId="0" fontId="10" fillId="0" borderId="7" xfId="23" applyFont="1" applyBorder="1" applyAlignment="1">
      <alignment horizontal="center" vertical="center"/>
      <protection/>
    </xf>
    <xf numFmtId="0" fontId="10" fillId="0" borderId="11" xfId="23" applyFont="1" applyBorder="1" applyAlignment="1">
      <alignment horizontal="center" vertical="center"/>
      <protection/>
    </xf>
    <xf numFmtId="0" fontId="5" fillId="0" borderId="0" xfId="23" applyFont="1" applyBorder="1" applyAlignment="1">
      <alignment horizontal="right"/>
      <protection/>
    </xf>
    <xf numFmtId="41" fontId="10" fillId="0" borderId="3" xfId="23" applyNumberFormat="1" applyFont="1" applyBorder="1" applyAlignment="1">
      <alignment horizontal="center" vertical="center"/>
      <protection/>
    </xf>
    <xf numFmtId="41" fontId="10" fillId="0" borderId="1" xfId="23" applyNumberFormat="1" applyFont="1" applyBorder="1" applyAlignment="1">
      <alignment horizontal="center" vertical="center"/>
      <protection/>
    </xf>
    <xf numFmtId="0" fontId="10" fillId="0" borderId="1" xfId="23" applyFont="1" applyBorder="1" applyAlignment="1">
      <alignment horizontal="center" vertical="center"/>
      <protection/>
    </xf>
    <xf numFmtId="0" fontId="10" fillId="0" borderId="0" xfId="23" applyFont="1" applyBorder="1" applyAlignment="1">
      <alignment horizontal="center" vertical="center"/>
      <protection/>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xf>
    <xf numFmtId="0" fontId="4" fillId="0" borderId="0" xfId="0" applyFont="1" applyAlignment="1">
      <alignment horizontal="right"/>
    </xf>
    <xf numFmtId="0" fontId="9" fillId="0" borderId="7" xfId="23" applyFont="1" applyBorder="1" applyAlignment="1">
      <alignment horizontal="right"/>
      <protection/>
    </xf>
    <xf numFmtId="0" fontId="10" fillId="0" borderId="1" xfId="0" applyFont="1" applyBorder="1" applyAlignment="1">
      <alignment horizontal="center" vertical="center"/>
    </xf>
    <xf numFmtId="0" fontId="33" fillId="0" borderId="0" xfId="24" applyFont="1" applyAlignment="1">
      <alignment horizontal="right"/>
      <protection/>
    </xf>
    <xf numFmtId="0" fontId="5" fillId="0" borderId="13" xfId="24" applyFont="1" applyBorder="1" applyAlignment="1">
      <alignment horizontal="center" vertical="center"/>
      <protection/>
    </xf>
    <xf numFmtId="0" fontId="5" fillId="0" borderId="23" xfId="24" applyFont="1" applyBorder="1" applyAlignment="1">
      <alignment vertical="center"/>
      <protection/>
    </xf>
    <xf numFmtId="0" fontId="5" fillId="0" borderId="13" xfId="24" applyFont="1" applyBorder="1" applyAlignment="1">
      <alignment horizontal="center" vertical="center" wrapText="1"/>
      <protection/>
    </xf>
    <xf numFmtId="0" fontId="5" fillId="0" borderId="35" xfId="0" applyFont="1" applyBorder="1" applyAlignment="1">
      <alignment horizontal="center" vertical="center"/>
    </xf>
    <xf numFmtId="0" fontId="5" fillId="0" borderId="49" xfId="0" applyFont="1" applyBorder="1" applyAlignment="1">
      <alignment vertical="center"/>
    </xf>
    <xf numFmtId="184" fontId="5" fillId="0" borderId="6" xfId="0" applyNumberFormat="1" applyFont="1" applyFill="1" applyBorder="1" applyAlignment="1">
      <alignment horizontal="center"/>
    </xf>
    <xf numFmtId="184" fontId="5" fillId="0" borderId="9" xfId="0" applyNumberFormat="1" applyFont="1" applyFill="1" applyBorder="1" applyAlignment="1">
      <alignment horizontal="center"/>
    </xf>
    <xf numFmtId="189" fontId="5" fillId="0" borderId="12" xfId="0" applyNumberFormat="1" applyFont="1" applyFill="1" applyBorder="1" applyAlignment="1">
      <alignment horizontal="center"/>
    </xf>
    <xf numFmtId="189" fontId="5" fillId="0" borderId="10" xfId="0" applyNumberFormat="1" applyFont="1" applyFill="1" applyBorder="1" applyAlignment="1">
      <alignment horizontal="center"/>
    </xf>
    <xf numFmtId="0" fontId="5" fillId="0" borderId="49" xfId="0" applyFont="1" applyBorder="1" applyAlignment="1">
      <alignment horizontal="center" vertical="center"/>
    </xf>
    <xf numFmtId="189" fontId="5" fillId="0" borderId="7" xfId="0" applyNumberFormat="1" applyFont="1" applyBorder="1" applyAlignment="1">
      <alignment horizontal="right" vertical="center" wrapText="1"/>
    </xf>
    <xf numFmtId="0" fontId="5" fillId="0" borderId="11" xfId="0" applyFont="1" applyBorder="1" applyAlignment="1">
      <alignment horizontal="right" vertical="center" wrapText="1"/>
    </xf>
    <xf numFmtId="189" fontId="5" fillId="0" borderId="2" xfId="0" applyNumberFormat="1" applyFont="1" applyBorder="1" applyAlignment="1">
      <alignment horizontal="center"/>
    </xf>
    <xf numFmtId="184" fontId="5" fillId="0" borderId="2" xfId="28" applyNumberFormat="1" applyFont="1" applyFill="1" applyBorder="1" applyAlignment="1">
      <alignment horizontal="center"/>
    </xf>
    <xf numFmtId="193" fontId="5" fillId="0" borderId="3" xfId="0" applyNumberFormat="1" applyFont="1" applyBorder="1" applyAlignment="1">
      <alignment horizontal="center"/>
    </xf>
    <xf numFmtId="193" fontId="5" fillId="0" borderId="1" xfId="0" applyNumberFormat="1" applyFont="1" applyBorder="1" applyAlignment="1">
      <alignment horizontal="center"/>
    </xf>
    <xf numFmtId="192" fontId="5" fillId="0" borderId="2" xfId="28" applyNumberFormat="1" applyFont="1" applyFill="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10" fontId="5" fillId="0" borderId="6" xfId="0" applyNumberFormat="1" applyFont="1" applyBorder="1" applyAlignment="1">
      <alignment horizontal="center"/>
    </xf>
    <xf numFmtId="10" fontId="5" fillId="0" borderId="9" xfId="0" applyNumberFormat="1" applyFont="1" applyBorder="1" applyAlignment="1">
      <alignment horizontal="center"/>
    </xf>
    <xf numFmtId="10" fontId="5" fillId="0" borderId="2" xfId="0" applyNumberFormat="1" applyFont="1" applyBorder="1" applyAlignment="1">
      <alignment horizontal="center"/>
    </xf>
    <xf numFmtId="189" fontId="5" fillId="0" borderId="12" xfId="0" applyNumberFormat="1" applyFont="1" applyBorder="1" applyAlignment="1">
      <alignment horizontal="center"/>
    </xf>
    <xf numFmtId="189" fontId="5" fillId="0" borderId="10" xfId="0" applyNumberFormat="1" applyFont="1" applyBorder="1" applyAlignment="1">
      <alignment horizontal="center"/>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vertical="center"/>
    </xf>
    <xf numFmtId="0" fontId="5" fillId="0" borderId="22" xfId="0" applyFont="1" applyBorder="1" applyAlignment="1">
      <alignment vertical="center"/>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184" fontId="5" fillId="0" borderId="6" xfId="28" applyNumberFormat="1" applyFont="1" applyFill="1" applyBorder="1" applyAlignment="1">
      <alignment horizontal="center"/>
    </xf>
    <xf numFmtId="184" fontId="5" fillId="0" borderId="9" xfId="28" applyNumberFormat="1" applyFont="1" applyFill="1" applyBorder="1" applyAlignment="1">
      <alignment horizontal="center"/>
    </xf>
    <xf numFmtId="10" fontId="5" fillId="0" borderId="22" xfId="0" applyNumberFormat="1" applyFont="1" applyBorder="1" applyAlignment="1">
      <alignment horizontal="center"/>
    </xf>
    <xf numFmtId="189" fontId="5" fillId="0" borderId="12" xfId="0" applyNumberFormat="1" applyFont="1" applyBorder="1" applyAlignment="1">
      <alignment horizontal="center" wrapText="1"/>
    </xf>
    <xf numFmtId="189" fontId="5" fillId="0" borderId="10" xfId="0" applyNumberFormat="1" applyFont="1" applyBorder="1" applyAlignment="1">
      <alignment horizontal="center" wrapText="1"/>
    </xf>
    <xf numFmtId="189" fontId="5" fillId="0" borderId="6" xfId="0" applyNumberFormat="1" applyFont="1" applyBorder="1" applyAlignment="1">
      <alignment horizontal="center" wrapText="1"/>
    </xf>
    <xf numFmtId="189" fontId="5" fillId="0" borderId="9" xfId="0" applyNumberFormat="1" applyFont="1" applyBorder="1" applyAlignment="1">
      <alignment horizontal="center" wrapText="1"/>
    </xf>
    <xf numFmtId="189" fontId="5" fillId="0" borderId="6" xfId="0" applyNumberFormat="1" applyFont="1" applyFill="1" applyBorder="1" applyAlignment="1">
      <alignment horizontal="center"/>
    </xf>
    <xf numFmtId="189" fontId="5" fillId="0" borderId="9" xfId="0" applyNumberFormat="1" applyFont="1" applyFill="1" applyBorder="1" applyAlignment="1">
      <alignment horizontal="center"/>
    </xf>
    <xf numFmtId="0" fontId="5" fillId="0" borderId="1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0" xfId="0" applyFont="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179" fontId="5" fillId="0" borderId="3"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9" fontId="5" fillId="0" borderId="2" xfId="0" applyNumberFormat="1" applyFont="1" applyBorder="1" applyAlignment="1">
      <alignment horizontal="center"/>
    </xf>
    <xf numFmtId="0" fontId="5" fillId="0" borderId="34" xfId="0" applyFont="1" applyBorder="1" applyAlignment="1">
      <alignment horizontal="center"/>
    </xf>
    <xf numFmtId="9" fontId="5" fillId="0" borderId="22" xfId="0" applyNumberFormat="1" applyFont="1" applyBorder="1" applyAlignment="1">
      <alignment horizontal="center"/>
    </xf>
    <xf numFmtId="179" fontId="5" fillId="0" borderId="2"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5" fillId="0" borderId="35" xfId="0" applyFont="1" applyBorder="1" applyAlignment="1">
      <alignment horizontal="center"/>
    </xf>
    <xf numFmtId="0" fontId="5" fillId="0" borderId="49"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179" fontId="5" fillId="0" borderId="51" xfId="0" applyNumberFormat="1" applyFont="1" applyFill="1" applyBorder="1" applyAlignment="1">
      <alignment horizontal="right" vertical="center"/>
    </xf>
    <xf numFmtId="179" fontId="5" fillId="0" borderId="52" xfId="0" applyNumberFormat="1" applyFont="1" applyFill="1" applyBorder="1" applyAlignment="1">
      <alignment horizontal="right" vertical="center"/>
    </xf>
    <xf numFmtId="179" fontId="5" fillId="0" borderId="6"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181" fontId="5" fillId="0" borderId="2" xfId="0" applyNumberFormat="1" applyFont="1" applyFill="1" applyBorder="1" applyAlignment="1">
      <alignment horizontal="right" vertical="center"/>
    </xf>
    <xf numFmtId="181" fontId="5" fillId="0" borderId="36" xfId="0" applyNumberFormat="1" applyFont="1" applyFill="1" applyBorder="1" applyAlignment="1">
      <alignment horizontal="right" vertical="center"/>
    </xf>
    <xf numFmtId="179" fontId="5" fillId="0" borderId="12"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0" fontId="33" fillId="0" borderId="3" xfId="16" applyFont="1" applyFill="1" applyBorder="1" applyAlignment="1">
      <alignment horizontal="center" vertical="center"/>
      <protection/>
    </xf>
    <xf numFmtId="0" fontId="33" fillId="0" borderId="11" xfId="16" applyFont="1" applyFill="1" applyBorder="1" applyAlignment="1">
      <alignment horizontal="center" vertical="center"/>
      <protection/>
    </xf>
    <xf numFmtId="0" fontId="4" fillId="0" borderId="0" xfId="27" applyFont="1" applyAlignment="1">
      <alignment horizontal="center" vertical="center"/>
      <protection/>
    </xf>
    <xf numFmtId="0" fontId="5" fillId="0" borderId="0" xfId="0" applyFont="1" applyAlignment="1">
      <alignment horizontal="left" wrapText="1"/>
    </xf>
    <xf numFmtId="0" fontId="33" fillId="0" borderId="13" xfId="16" applyFont="1" applyFill="1" applyBorder="1" applyAlignment="1">
      <alignment horizontal="center" vertical="center" wrapText="1"/>
      <protection/>
    </xf>
    <xf numFmtId="0" fontId="33" fillId="0" borderId="23" xfId="16" applyFont="1" applyFill="1" applyBorder="1" applyAlignment="1">
      <alignment horizontal="center" vertical="center" wrapText="1"/>
      <protection/>
    </xf>
    <xf numFmtId="0" fontId="33" fillId="0" borderId="13" xfId="27" applyFont="1" applyFill="1" applyBorder="1" applyAlignment="1">
      <alignment horizontal="center" vertical="center" wrapText="1"/>
      <protection/>
    </xf>
    <xf numFmtId="0" fontId="33" fillId="0" borderId="22" xfId="27" applyFont="1" applyFill="1" applyBorder="1" applyAlignment="1">
      <alignment horizontal="center" vertical="center" wrapText="1"/>
      <protection/>
    </xf>
    <xf numFmtId="0" fontId="33" fillId="0" borderId="13" xfId="27" applyFont="1" applyFill="1" applyBorder="1" applyAlignment="1">
      <alignment horizontal="center" vertical="center"/>
      <protection/>
    </xf>
    <xf numFmtId="0" fontId="0" fillId="0" borderId="22" xfId="0" applyFont="1" applyBorder="1" applyAlignment="1">
      <alignment horizontal="center" vertical="center"/>
    </xf>
    <xf numFmtId="0" fontId="33" fillId="0" borderId="3" xfId="16" applyFont="1" applyFill="1" applyBorder="1" applyAlignment="1">
      <alignment horizontal="center" vertical="center" wrapText="1"/>
      <protection/>
    </xf>
    <xf numFmtId="0" fontId="33" fillId="0" borderId="1" xfId="16" applyFont="1" applyFill="1" applyBorder="1" applyAlignment="1">
      <alignment horizontal="center" vertical="center" wrapText="1"/>
      <protection/>
    </xf>
    <xf numFmtId="0" fontId="33" fillId="0" borderId="13" xfId="16" applyFont="1" applyFill="1" applyBorder="1" applyAlignment="1">
      <alignment horizontal="center" vertical="center"/>
      <protection/>
    </xf>
    <xf numFmtId="0" fontId="33" fillId="0" borderId="22" xfId="16" applyFont="1" applyFill="1" applyBorder="1" applyAlignment="1">
      <alignment horizontal="center" vertical="center"/>
      <protection/>
    </xf>
    <xf numFmtId="0" fontId="33" fillId="0" borderId="22" xfId="16" applyFont="1" applyFill="1" applyBorder="1" applyAlignment="1">
      <alignment horizontal="center" vertical="center" wrapText="1"/>
      <protection/>
    </xf>
    <xf numFmtId="0" fontId="6" fillId="0" borderId="7" xfId="15" applyFont="1" applyBorder="1" applyAlignment="1">
      <alignment horizontal="left"/>
      <protection/>
    </xf>
    <xf numFmtId="0" fontId="6" fillId="0" borderId="7" xfId="19" applyFont="1" applyBorder="1" applyAlignment="1">
      <alignment horizontal="left"/>
      <protection/>
    </xf>
    <xf numFmtId="0" fontId="6" fillId="0" borderId="0" xfId="19" applyFont="1" applyBorder="1" applyAlignment="1">
      <alignment horizontal="left"/>
      <protection/>
    </xf>
    <xf numFmtId="0" fontId="5" fillId="0" borderId="1" xfId="19" applyFont="1" applyBorder="1" applyAlignment="1">
      <alignment horizontal="center" vertical="center"/>
      <protection/>
    </xf>
    <xf numFmtId="0" fontId="5" fillId="0" borderId="2" xfId="19" applyFont="1" applyBorder="1" applyAlignment="1">
      <alignment horizontal="center" vertical="center"/>
      <protection/>
    </xf>
    <xf numFmtId="0" fontId="5" fillId="0" borderId="3" xfId="19" applyFont="1" applyBorder="1" applyAlignment="1">
      <alignment horizontal="center" vertical="center"/>
      <protection/>
    </xf>
    <xf numFmtId="0" fontId="5" fillId="0" borderId="11" xfId="19" applyFont="1" applyBorder="1" applyAlignment="1">
      <alignment horizontal="center" vertical="center"/>
      <protection/>
    </xf>
    <xf numFmtId="0" fontId="5" fillId="0" borderId="12" xfId="19" applyFont="1" applyBorder="1" applyAlignment="1">
      <alignment horizontal="center" vertical="center" wrapText="1"/>
      <protection/>
    </xf>
    <xf numFmtId="0" fontId="5" fillId="0" borderId="6" xfId="19" applyFont="1" applyBorder="1" applyAlignment="1">
      <alignment horizontal="center" vertical="center" wrapText="1"/>
      <protection/>
    </xf>
    <xf numFmtId="0" fontId="44" fillId="0" borderId="0" xfId="26" applyFont="1" applyAlignment="1">
      <alignment vertical="top"/>
      <protection/>
    </xf>
  </cellXfs>
  <cellStyles count="21">
    <cellStyle name="Normal" xfId="0"/>
    <cellStyle name="一般_6.統計表" xfId="15"/>
    <cellStyle name="一般_6.統計表(新)" xfId="16"/>
    <cellStyle name="一般_91基金運用組合規劃表" xfId="17"/>
    <cellStyle name="一般_94統計表" xfId="18"/>
    <cellStyle name="一般_94統計表(資訊室)" xfId="19"/>
    <cellStyle name="一般_970215本會96統計表(資訊室)OK" xfId="20"/>
    <cellStyle name="一般_Sheet1" xfId="21"/>
    <cellStyle name="一般_統計表" xfId="22"/>
    <cellStyle name="一般_統計表(資ok)" xfId="23"/>
    <cellStyle name="一般_揭露報告書(98.12.31)" xfId="24"/>
    <cellStyle name="一般_新增Microsoft Excel 工作表" xfId="25"/>
    <cellStyle name="一般_業務組-空白" xfId="26"/>
    <cellStyle name="一般_業務組-空白_年報統計表-99年(財務組空白表)" xfId="27"/>
    <cellStyle name="Comma" xfId="28"/>
    <cellStyle name="Comma [0]" xfId="29"/>
    <cellStyle name="Followed Hyperlink" xfId="30"/>
    <cellStyle name="Percent" xfId="31"/>
    <cellStyle name="Currency" xfId="32"/>
    <cellStyle name="Currency [0]" xfId="33"/>
    <cellStyle name="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20</xdr:row>
      <xdr:rowOff>0</xdr:rowOff>
    </xdr:from>
    <xdr:to>
      <xdr:col>15</xdr:col>
      <xdr:colOff>304800</xdr:colOff>
      <xdr:row>20</xdr:row>
      <xdr:rowOff>0</xdr:rowOff>
    </xdr:to>
    <xdr:sp>
      <xdr:nvSpPr>
        <xdr:cNvPr id="1" name="Line 1"/>
        <xdr:cNvSpPr>
          <a:spLocks/>
        </xdr:cNvSpPr>
      </xdr:nvSpPr>
      <xdr:spPr>
        <a:xfrm>
          <a:off x="7372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3</xdr:row>
      <xdr:rowOff>304800</xdr:rowOff>
    </xdr:from>
    <xdr:to>
      <xdr:col>15</xdr:col>
      <xdr:colOff>304800</xdr:colOff>
      <xdr:row>4</xdr:row>
      <xdr:rowOff>0</xdr:rowOff>
    </xdr:to>
    <xdr:sp>
      <xdr:nvSpPr>
        <xdr:cNvPr id="2" name="Line 2"/>
        <xdr:cNvSpPr>
          <a:spLocks/>
        </xdr:cNvSpPr>
      </xdr:nvSpPr>
      <xdr:spPr>
        <a:xfrm>
          <a:off x="7372350" y="1476375"/>
          <a:ext cx="0" cy="114300"/>
        </a:xfrm>
        <a:prstGeom prst="line">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3" name="Line 3"/>
        <xdr:cNvSpPr>
          <a:spLocks/>
        </xdr:cNvSpPr>
      </xdr:nvSpPr>
      <xdr:spPr>
        <a:xfrm>
          <a:off x="7372350"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15</xdr:col>
      <xdr:colOff>304800</xdr:colOff>
      <xdr:row>20</xdr:row>
      <xdr:rowOff>0</xdr:rowOff>
    </xdr:to>
    <xdr:sp>
      <xdr:nvSpPr>
        <xdr:cNvPr id="4" name="Line 4"/>
        <xdr:cNvSpPr>
          <a:spLocks/>
        </xdr:cNvSpPr>
      </xdr:nvSpPr>
      <xdr:spPr>
        <a:xfrm>
          <a:off x="7372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5" name="Line 5"/>
        <xdr:cNvSpPr>
          <a:spLocks/>
        </xdr:cNvSpPr>
      </xdr:nvSpPr>
      <xdr:spPr>
        <a:xfrm>
          <a:off x="7372350"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15</xdr:col>
      <xdr:colOff>304800</xdr:colOff>
      <xdr:row>20</xdr:row>
      <xdr:rowOff>0</xdr:rowOff>
    </xdr:to>
    <xdr:sp>
      <xdr:nvSpPr>
        <xdr:cNvPr id="6" name="Line 6"/>
        <xdr:cNvSpPr>
          <a:spLocks/>
        </xdr:cNvSpPr>
      </xdr:nvSpPr>
      <xdr:spPr>
        <a:xfrm>
          <a:off x="7372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7" name="Line 7"/>
        <xdr:cNvSpPr>
          <a:spLocks/>
        </xdr:cNvSpPr>
      </xdr:nvSpPr>
      <xdr:spPr>
        <a:xfrm>
          <a:off x="7372350"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20</xdr:row>
      <xdr:rowOff>0</xdr:rowOff>
    </xdr:from>
    <xdr:to>
      <xdr:col>15</xdr:col>
      <xdr:colOff>304800</xdr:colOff>
      <xdr:row>20</xdr:row>
      <xdr:rowOff>0</xdr:rowOff>
    </xdr:to>
    <xdr:sp>
      <xdr:nvSpPr>
        <xdr:cNvPr id="8" name="Line 8"/>
        <xdr:cNvSpPr>
          <a:spLocks/>
        </xdr:cNvSpPr>
      </xdr:nvSpPr>
      <xdr:spPr>
        <a:xfrm>
          <a:off x="7372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304800</xdr:colOff>
      <xdr:row>4</xdr:row>
      <xdr:rowOff>0</xdr:rowOff>
    </xdr:from>
    <xdr:to>
      <xdr:col>16</xdr:col>
      <xdr:colOff>0</xdr:colOff>
      <xdr:row>4</xdr:row>
      <xdr:rowOff>0</xdr:rowOff>
    </xdr:to>
    <xdr:sp>
      <xdr:nvSpPr>
        <xdr:cNvPr id="9" name="Line 9"/>
        <xdr:cNvSpPr>
          <a:spLocks/>
        </xdr:cNvSpPr>
      </xdr:nvSpPr>
      <xdr:spPr>
        <a:xfrm>
          <a:off x="7372350"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17</xdr:row>
      <xdr:rowOff>0</xdr:rowOff>
    </xdr:from>
    <xdr:ext cx="95250" cy="238125"/>
    <xdr:sp>
      <xdr:nvSpPr>
        <xdr:cNvPr id="1" name="TextBox 1"/>
        <xdr:cNvSpPr txBox="1">
          <a:spLocks noChangeArrowheads="1"/>
        </xdr:cNvSpPr>
      </xdr:nvSpPr>
      <xdr:spPr>
        <a:xfrm>
          <a:off x="3400425" y="5124450"/>
          <a:ext cx="95250" cy="238125"/>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twoCellAnchor>
    <xdr:from>
      <xdr:col>4</xdr:col>
      <xdr:colOff>0</xdr:colOff>
      <xdr:row>1</xdr:row>
      <xdr:rowOff>0</xdr:rowOff>
    </xdr:from>
    <xdr:to>
      <xdr:col>4</xdr:col>
      <xdr:colOff>0</xdr:colOff>
      <xdr:row>1</xdr:row>
      <xdr:rowOff>247650</xdr:rowOff>
    </xdr:to>
    <xdr:sp>
      <xdr:nvSpPr>
        <xdr:cNvPr id="2" name="TextBox 2"/>
        <xdr:cNvSpPr txBox="1">
          <a:spLocks noChangeArrowheads="1"/>
        </xdr:cNvSpPr>
      </xdr:nvSpPr>
      <xdr:spPr>
        <a:xfrm>
          <a:off x="6657975" y="361950"/>
          <a:ext cx="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新細明體"/>
              <a:ea typeface="新細明體"/>
              <a:cs typeface="新細明體"/>
            </a:rPr>
            <a:t>單位：新台幣元</a:t>
          </a:r>
        </a:p>
      </xdr:txBody>
    </xdr:sp>
    <xdr:clientData/>
  </xdr:twoCellAnchor>
  <xdr:oneCellAnchor>
    <xdr:from>
      <xdr:col>2</xdr:col>
      <xdr:colOff>38100</xdr:colOff>
      <xdr:row>17</xdr:row>
      <xdr:rowOff>0</xdr:rowOff>
    </xdr:from>
    <xdr:ext cx="95250" cy="238125"/>
    <xdr:sp>
      <xdr:nvSpPr>
        <xdr:cNvPr id="3" name="TextBox 3"/>
        <xdr:cNvSpPr txBox="1">
          <a:spLocks noChangeArrowheads="1"/>
        </xdr:cNvSpPr>
      </xdr:nvSpPr>
      <xdr:spPr>
        <a:xfrm>
          <a:off x="3400425" y="5124450"/>
          <a:ext cx="95250" cy="238125"/>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oneCellAnchor>
    <xdr:from>
      <xdr:col>2</xdr:col>
      <xdr:colOff>38100</xdr:colOff>
      <xdr:row>17</xdr:row>
      <xdr:rowOff>0</xdr:rowOff>
    </xdr:from>
    <xdr:ext cx="95250" cy="238125"/>
    <xdr:sp>
      <xdr:nvSpPr>
        <xdr:cNvPr id="4" name="TextBox 4"/>
        <xdr:cNvSpPr txBox="1">
          <a:spLocks noChangeArrowheads="1"/>
        </xdr:cNvSpPr>
      </xdr:nvSpPr>
      <xdr:spPr>
        <a:xfrm>
          <a:off x="3400425" y="5124450"/>
          <a:ext cx="95250" cy="238125"/>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twoCellAnchor>
    <xdr:from>
      <xdr:col>4</xdr:col>
      <xdr:colOff>0</xdr:colOff>
      <xdr:row>1</xdr:row>
      <xdr:rowOff>0</xdr:rowOff>
    </xdr:from>
    <xdr:to>
      <xdr:col>4</xdr:col>
      <xdr:colOff>0</xdr:colOff>
      <xdr:row>1</xdr:row>
      <xdr:rowOff>247650</xdr:rowOff>
    </xdr:to>
    <xdr:sp>
      <xdr:nvSpPr>
        <xdr:cNvPr id="5" name="TextBox 5"/>
        <xdr:cNvSpPr txBox="1">
          <a:spLocks noChangeArrowheads="1"/>
        </xdr:cNvSpPr>
      </xdr:nvSpPr>
      <xdr:spPr>
        <a:xfrm>
          <a:off x="6657975" y="361950"/>
          <a:ext cx="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新細明體"/>
              <a:ea typeface="新細明體"/>
              <a:cs typeface="新細明體"/>
            </a:rPr>
            <a:t>單位：新台幣元</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f5492\Local%20Settings\Temporary%20Internet%20Files\OLK226\100&#24180;&#31532;6&#25209;&#32318;&#25928;&#24409;&#35336;&#34920;1021231-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損益總表"/>
      <sheetName val="比例彙計表"/>
      <sheetName val="整體損益"/>
      <sheetName val="Sheet2"/>
      <sheetName val="benchmark"/>
      <sheetName val="輸入區"/>
      <sheetName val="台幣"/>
      <sheetName val="轉貼處"/>
      <sheetName val="配置期滿-損益總表"/>
      <sheetName val="配置期滿-Sheet2"/>
    </sheetNames>
    <sheetDataSet>
      <sheetData sheetId="2">
        <row r="7">
          <cell r="S7">
            <v>1331009309.2144003</v>
          </cell>
        </row>
        <row r="8">
          <cell r="S8">
            <v>832950635.745801</v>
          </cell>
        </row>
        <row r="9">
          <cell r="S9">
            <v>4790487000.8046</v>
          </cell>
        </row>
        <row r="10">
          <cell r="S10">
            <v>3736007254.1850014</v>
          </cell>
        </row>
        <row r="12">
          <cell r="S12">
            <v>2466875976.2068005</v>
          </cell>
        </row>
        <row r="13">
          <cell r="S13">
            <v>2877855535.9590015</v>
          </cell>
        </row>
        <row r="14">
          <cell r="S14">
            <v>3333568995.5506</v>
          </cell>
        </row>
        <row r="15">
          <cell r="S15">
            <v>622566771.1420002</v>
          </cell>
        </row>
        <row r="16">
          <cell r="S16">
            <v>696294079.3338003</v>
          </cell>
        </row>
        <row r="21">
          <cell r="S21">
            <v>927774075.5598001</v>
          </cell>
        </row>
        <row r="25">
          <cell r="S25">
            <v>-1062480230.8359995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2.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3.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K19"/>
  <sheetViews>
    <sheetView workbookViewId="0" topLeftCell="A1">
      <pane ySplit="4" topLeftCell="BM5" activePane="bottomLeft" state="frozen"/>
      <selection pane="topLeft" activeCell="A1" sqref="A1"/>
      <selection pane="bottomLeft" activeCell="A3" sqref="A3"/>
    </sheetView>
  </sheetViews>
  <sheetFormatPr defaultColWidth="9.00390625" defaultRowHeight="74.25" customHeight="1"/>
  <cols>
    <col min="1" max="1" width="12.00390625" style="17" customWidth="1"/>
    <col min="2" max="7" width="12.00390625" style="1" customWidth="1"/>
    <col min="8" max="16384" width="8.25390625" style="1" customWidth="1"/>
  </cols>
  <sheetData>
    <row r="1" spans="1:11" ht="33" customHeight="1">
      <c r="A1" s="718" t="s">
        <v>68</v>
      </c>
      <c r="B1" s="718"/>
      <c r="C1" s="718"/>
      <c r="D1" s="718"/>
      <c r="E1" s="718"/>
      <c r="F1" s="718"/>
      <c r="G1" s="718"/>
      <c r="K1" s="2"/>
    </row>
    <row r="2" spans="1:8" s="5" customFormat="1" ht="33" customHeight="1">
      <c r="A2" s="717" t="s">
        <v>723</v>
      </c>
      <c r="B2" s="717"/>
      <c r="C2" s="717"/>
      <c r="D2" s="717"/>
      <c r="E2" s="717"/>
      <c r="F2" s="717"/>
      <c r="G2" s="3" t="s">
        <v>69</v>
      </c>
      <c r="H2" s="4"/>
    </row>
    <row r="3" spans="1:8" s="5" customFormat="1" ht="62.25" customHeight="1">
      <c r="A3" s="6" t="s">
        <v>70</v>
      </c>
      <c r="B3" s="7" t="s">
        <v>71</v>
      </c>
      <c r="C3" s="7" t="s">
        <v>72</v>
      </c>
      <c r="D3" s="7" t="s">
        <v>73</v>
      </c>
      <c r="E3" s="7" t="s">
        <v>74</v>
      </c>
      <c r="F3" s="8" t="s">
        <v>75</v>
      </c>
      <c r="G3" s="9" t="s">
        <v>76</v>
      </c>
      <c r="H3" s="4"/>
    </row>
    <row r="4" spans="1:7" ht="62.25" customHeight="1" hidden="1">
      <c r="A4" s="10" t="s">
        <v>77</v>
      </c>
      <c r="B4" s="11">
        <f aca="true" t="shared" si="0" ref="B4:B14">SUM(C4:G4)</f>
        <v>7777</v>
      </c>
      <c r="C4" s="11">
        <v>1086</v>
      </c>
      <c r="D4" s="11">
        <v>707</v>
      </c>
      <c r="E4" s="11">
        <v>4401</v>
      </c>
      <c r="F4" s="11">
        <v>1380</v>
      </c>
      <c r="G4" s="11">
        <v>203</v>
      </c>
    </row>
    <row r="5" spans="1:7" ht="62.25" customHeight="1">
      <c r="A5" s="10" t="s">
        <v>78</v>
      </c>
      <c r="B5" s="11">
        <f t="shared" si="0"/>
        <v>7755</v>
      </c>
      <c r="C5" s="11">
        <v>1096</v>
      </c>
      <c r="D5" s="11">
        <v>692</v>
      </c>
      <c r="E5" s="11">
        <v>4385</v>
      </c>
      <c r="F5" s="11">
        <v>1393</v>
      </c>
      <c r="G5" s="11">
        <v>189</v>
      </c>
    </row>
    <row r="6" spans="1:7" ht="62.25" customHeight="1">
      <c r="A6" s="10" t="s">
        <v>59</v>
      </c>
      <c r="B6" s="11">
        <f t="shared" si="0"/>
        <v>7788</v>
      </c>
      <c r="C6" s="11">
        <v>1105</v>
      </c>
      <c r="D6" s="11">
        <v>679</v>
      </c>
      <c r="E6" s="11">
        <v>4407</v>
      </c>
      <c r="F6" s="11">
        <v>1414</v>
      </c>
      <c r="G6" s="11">
        <v>183</v>
      </c>
    </row>
    <row r="7" spans="1:7" ht="62.25" customHeight="1">
      <c r="A7" s="10" t="s">
        <v>60</v>
      </c>
      <c r="B7" s="11">
        <f t="shared" si="0"/>
        <v>7811</v>
      </c>
      <c r="C7" s="11">
        <v>1111</v>
      </c>
      <c r="D7" s="11">
        <v>680</v>
      </c>
      <c r="E7" s="11">
        <v>4415</v>
      </c>
      <c r="F7" s="11">
        <v>1426</v>
      </c>
      <c r="G7" s="11">
        <v>179</v>
      </c>
    </row>
    <row r="8" spans="1:7" ht="62.25" customHeight="1">
      <c r="A8" s="10" t="s">
        <v>61</v>
      </c>
      <c r="B8" s="11">
        <f t="shared" si="0"/>
        <v>7890</v>
      </c>
      <c r="C8" s="11">
        <v>1119</v>
      </c>
      <c r="D8" s="11">
        <v>703</v>
      </c>
      <c r="E8" s="11">
        <v>4447</v>
      </c>
      <c r="F8" s="11">
        <v>1439</v>
      </c>
      <c r="G8" s="11">
        <v>182</v>
      </c>
    </row>
    <row r="9" spans="1:7" ht="62.25" customHeight="1">
      <c r="A9" s="10" t="s">
        <v>62</v>
      </c>
      <c r="B9" s="11">
        <f t="shared" si="0"/>
        <v>7858</v>
      </c>
      <c r="C9" s="11">
        <v>1100</v>
      </c>
      <c r="D9" s="11">
        <v>704</v>
      </c>
      <c r="E9" s="11">
        <v>4427</v>
      </c>
      <c r="F9" s="11">
        <v>1446</v>
      </c>
      <c r="G9" s="11">
        <v>181</v>
      </c>
    </row>
    <row r="10" spans="1:7" ht="62.25" customHeight="1">
      <c r="A10" s="10" t="s">
        <v>63</v>
      </c>
      <c r="B10" s="11">
        <f t="shared" si="0"/>
        <v>7856</v>
      </c>
      <c r="C10" s="11">
        <v>1104</v>
      </c>
      <c r="D10" s="11">
        <v>698</v>
      </c>
      <c r="E10" s="11">
        <v>4429</v>
      </c>
      <c r="F10" s="11">
        <v>1449</v>
      </c>
      <c r="G10" s="11">
        <v>176</v>
      </c>
    </row>
    <row r="11" spans="1:7" ht="62.25" customHeight="1">
      <c r="A11" s="10" t="s">
        <v>64</v>
      </c>
      <c r="B11" s="11">
        <f t="shared" si="0"/>
        <v>7894</v>
      </c>
      <c r="C11" s="11">
        <v>1111</v>
      </c>
      <c r="D11" s="11">
        <v>2118</v>
      </c>
      <c r="E11" s="11">
        <v>3200</v>
      </c>
      <c r="F11" s="11">
        <v>1294</v>
      </c>
      <c r="G11" s="11">
        <v>171</v>
      </c>
    </row>
    <row r="12" spans="1:7" ht="62.25" customHeight="1">
      <c r="A12" s="10" t="s">
        <v>65</v>
      </c>
      <c r="B12" s="12">
        <f t="shared" si="0"/>
        <v>7736</v>
      </c>
      <c r="C12" s="11">
        <v>1108</v>
      </c>
      <c r="D12" s="11">
        <v>2495</v>
      </c>
      <c r="E12" s="11">
        <v>2902</v>
      </c>
      <c r="F12" s="11">
        <v>1063</v>
      </c>
      <c r="G12" s="11">
        <v>168</v>
      </c>
    </row>
    <row r="13" spans="1:7" ht="62.25" customHeight="1">
      <c r="A13" s="10" t="s">
        <v>66</v>
      </c>
      <c r="B13" s="12">
        <f t="shared" si="0"/>
        <v>7970</v>
      </c>
      <c r="C13" s="11">
        <v>1369</v>
      </c>
      <c r="D13" s="11">
        <v>2493</v>
      </c>
      <c r="E13" s="11">
        <v>2874</v>
      </c>
      <c r="F13" s="11">
        <v>1057</v>
      </c>
      <c r="G13" s="11">
        <v>177</v>
      </c>
    </row>
    <row r="14" spans="1:7" ht="62.25" customHeight="1">
      <c r="A14" s="10" t="s">
        <v>67</v>
      </c>
      <c r="B14" s="13">
        <f t="shared" si="0"/>
        <v>7623</v>
      </c>
      <c r="C14" s="14">
        <v>1059</v>
      </c>
      <c r="D14" s="14">
        <v>2513</v>
      </c>
      <c r="E14" s="14">
        <v>2838</v>
      </c>
      <c r="F14" s="14">
        <v>1057</v>
      </c>
      <c r="G14" s="14">
        <v>156</v>
      </c>
    </row>
    <row r="15" ht="21" customHeight="1">
      <c r="A15" s="15" t="s">
        <v>79</v>
      </c>
    </row>
    <row r="16" ht="21" customHeight="1">
      <c r="A16" s="16" t="s">
        <v>80</v>
      </c>
    </row>
    <row r="17" ht="21" customHeight="1">
      <c r="A17" s="16"/>
    </row>
    <row r="18" s="16" customFormat="1" ht="21" customHeight="1"/>
    <row r="19" ht="21" customHeight="1">
      <c r="A19" s="16"/>
    </row>
  </sheetData>
  <mergeCells count="2">
    <mergeCell ref="A2:F2"/>
    <mergeCell ref="A1:G1"/>
  </mergeCells>
  <printOptions/>
  <pageMargins left="0.6299212598425197" right="0" top="0.5905511811023623" bottom="0.7874015748031497" header="0" footer="0"/>
  <pageSetup fitToHeight="1" fitToWidth="1" horizontalDpi="600" verticalDpi="600" orientation="portrait" paperSize="9" scale="98" r:id="rId1"/>
  <rowBreaks count="2" manualBreakCount="2">
    <brk id="2" max="255" man="1"/>
    <brk id="15" max="255" man="1"/>
  </rowBreaks>
  <colBreaks count="2" manualBreakCount="2">
    <brk id="4" max="65535" man="1"/>
    <brk id="7" max="65535" man="1"/>
  </colBreaks>
</worksheet>
</file>

<file path=xl/worksheets/sheet10.xml><?xml version="1.0" encoding="utf-8"?>
<worksheet xmlns="http://schemas.openxmlformats.org/spreadsheetml/2006/main" xmlns:r="http://schemas.openxmlformats.org/officeDocument/2006/relationships">
  <sheetPr>
    <tabColor indexed="13"/>
  </sheetPr>
  <dimension ref="A1:O13"/>
  <sheetViews>
    <sheetView zoomScale="75" zoomScaleNormal="75" workbookViewId="0" topLeftCell="C16">
      <selection activeCell="D7" sqref="D7"/>
    </sheetView>
  </sheetViews>
  <sheetFormatPr defaultColWidth="9.00390625" defaultRowHeight="74.25" customHeight="1"/>
  <cols>
    <col min="1" max="1" width="10.375" style="17" customWidth="1"/>
    <col min="2" max="2" width="12.625" style="1" customWidth="1"/>
    <col min="3" max="3" width="12.00390625" style="1" customWidth="1"/>
    <col min="4" max="6" width="12.625" style="1" customWidth="1"/>
    <col min="7" max="7" width="15.25390625" style="1" customWidth="1"/>
    <col min="8" max="14" width="12.125" style="1" customWidth="1"/>
    <col min="15" max="16384" width="8.25390625" style="1" customWidth="1"/>
  </cols>
  <sheetData>
    <row r="1" spans="1:14" ht="33" customHeight="1">
      <c r="A1" s="724" t="s">
        <v>169</v>
      </c>
      <c r="B1" s="724"/>
      <c r="C1" s="724"/>
      <c r="D1" s="724"/>
      <c r="E1" s="724"/>
      <c r="F1" s="724"/>
      <c r="G1" s="724"/>
      <c r="H1" s="725" t="s">
        <v>170</v>
      </c>
      <c r="I1" s="725"/>
      <c r="J1" s="725"/>
      <c r="K1" s="725"/>
      <c r="L1" s="725"/>
      <c r="M1" s="725"/>
      <c r="N1" s="725"/>
    </row>
    <row r="2" spans="1:14" s="5" customFormat="1" ht="33" customHeight="1">
      <c r="A2" s="726" t="s">
        <v>171</v>
      </c>
      <c r="B2" s="726"/>
      <c r="C2" s="726"/>
      <c r="D2" s="726"/>
      <c r="E2" s="726"/>
      <c r="F2" s="726"/>
      <c r="G2" s="726"/>
      <c r="H2" s="681" t="s">
        <v>172</v>
      </c>
      <c r="I2" s="681"/>
      <c r="J2" s="681"/>
      <c r="K2" s="681"/>
      <c r="L2" s="681"/>
      <c r="M2" s="681"/>
      <c r="N2" s="18" t="s">
        <v>128</v>
      </c>
    </row>
    <row r="3" spans="1:15" s="5" customFormat="1" ht="29.25" customHeight="1">
      <c r="A3" s="732" t="s">
        <v>70</v>
      </c>
      <c r="B3" s="707" t="s">
        <v>71</v>
      </c>
      <c r="C3" s="730" t="s">
        <v>173</v>
      </c>
      <c r="D3" s="692"/>
      <c r="E3" s="692"/>
      <c r="F3" s="707"/>
      <c r="G3" s="701" t="s">
        <v>156</v>
      </c>
      <c r="H3" s="689"/>
      <c r="I3" s="689"/>
      <c r="J3" s="689"/>
      <c r="K3" s="689"/>
      <c r="L3" s="689"/>
      <c r="M3" s="687"/>
      <c r="N3" s="730" t="s">
        <v>174</v>
      </c>
      <c r="O3" s="33"/>
    </row>
    <row r="4" spans="1:15" s="5" customFormat="1" ht="29.25" customHeight="1">
      <c r="A4" s="732"/>
      <c r="B4" s="707"/>
      <c r="C4" s="710" t="s">
        <v>116</v>
      </c>
      <c r="D4" s="698" t="s">
        <v>175</v>
      </c>
      <c r="E4" s="710" t="s">
        <v>176</v>
      </c>
      <c r="F4" s="672" t="s">
        <v>177</v>
      </c>
      <c r="G4" s="701" t="s">
        <v>116</v>
      </c>
      <c r="H4" s="691" t="s">
        <v>114</v>
      </c>
      <c r="I4" s="691"/>
      <c r="J4" s="732"/>
      <c r="K4" s="708" t="s">
        <v>115</v>
      </c>
      <c r="L4" s="691"/>
      <c r="M4" s="732"/>
      <c r="N4" s="730"/>
      <c r="O4" s="33"/>
    </row>
    <row r="5" spans="1:15" s="5" customFormat="1" ht="39" customHeight="1">
      <c r="A5" s="732"/>
      <c r="B5" s="707"/>
      <c r="C5" s="697"/>
      <c r="D5" s="696"/>
      <c r="E5" s="697"/>
      <c r="F5" s="673"/>
      <c r="G5" s="690"/>
      <c r="H5" s="61" t="s">
        <v>161</v>
      </c>
      <c r="I5" s="9" t="s">
        <v>117</v>
      </c>
      <c r="J5" s="8" t="s">
        <v>162</v>
      </c>
      <c r="K5" s="9" t="s">
        <v>161</v>
      </c>
      <c r="L5" s="9" t="s">
        <v>129</v>
      </c>
      <c r="M5" s="8" t="s">
        <v>162</v>
      </c>
      <c r="N5" s="730"/>
      <c r="O5" s="33"/>
    </row>
    <row r="6" spans="1:15" s="5" customFormat="1" ht="113.25" customHeight="1">
      <c r="A6" s="10" t="s">
        <v>120</v>
      </c>
      <c r="B6" s="35">
        <f>C6+G6+K6+N6</f>
        <v>0</v>
      </c>
      <c r="C6" s="35">
        <f>SUM(D6:F6)</f>
        <v>0</v>
      </c>
      <c r="D6" s="35">
        <f>SUM(D7:D10)</f>
        <v>0</v>
      </c>
      <c r="E6" s="35">
        <f>SUM(E7:E10)</f>
        <v>0</v>
      </c>
      <c r="F6" s="35">
        <f>SUM(F7:F10)</f>
        <v>0</v>
      </c>
      <c r="G6" s="35">
        <f>H6+K6</f>
        <v>0</v>
      </c>
      <c r="H6" s="35">
        <f>SUM(I6:J6)</f>
        <v>0</v>
      </c>
      <c r="I6" s="35">
        <f>SUM(I7:I10)</f>
        <v>0</v>
      </c>
      <c r="J6" s="35">
        <f>SUM(J7:J10)</f>
        <v>0</v>
      </c>
      <c r="K6" s="35">
        <f>SUM(L6:M6)</f>
        <v>0</v>
      </c>
      <c r="L6" s="35">
        <f>SUM(L7:L10)</f>
        <v>0</v>
      </c>
      <c r="M6" s="35">
        <f>SUM(M7:M10)</f>
        <v>0</v>
      </c>
      <c r="N6" s="35">
        <f>SUM(N7:N10)</f>
        <v>0</v>
      </c>
      <c r="O6" s="33"/>
    </row>
    <row r="7" spans="1:14" s="36" customFormat="1" ht="113.25" customHeight="1">
      <c r="A7" s="10" t="s">
        <v>72</v>
      </c>
      <c r="B7" s="35">
        <f>C7+G7+K7+N7</f>
        <v>0</v>
      </c>
      <c r="C7" s="35">
        <f>SUM(D7:F7)</f>
        <v>0</v>
      </c>
      <c r="D7" s="35">
        <v>0</v>
      </c>
      <c r="E7" s="35">
        <v>0</v>
      </c>
      <c r="F7" s="35">
        <v>0</v>
      </c>
      <c r="G7" s="35">
        <f>H7+K7</f>
        <v>0</v>
      </c>
      <c r="H7" s="35">
        <f>SUM(I7:J7)</f>
        <v>0</v>
      </c>
      <c r="I7" s="35">
        <v>0</v>
      </c>
      <c r="J7" s="35">
        <v>0</v>
      </c>
      <c r="K7" s="35">
        <f>SUM(L7:M7)</f>
        <v>0</v>
      </c>
      <c r="L7" s="35">
        <v>0</v>
      </c>
      <c r="M7" s="35">
        <v>0</v>
      </c>
      <c r="N7" s="35">
        <v>0</v>
      </c>
    </row>
    <row r="8" spans="1:14" s="36" customFormat="1" ht="113.25" customHeight="1">
      <c r="A8" s="10" t="s">
        <v>178</v>
      </c>
      <c r="B8" s="35">
        <f>C8+G8+K8+N8</f>
        <v>0</v>
      </c>
      <c r="C8" s="35">
        <f>SUM(D8:F8)</f>
        <v>0</v>
      </c>
      <c r="D8" s="35">
        <v>0</v>
      </c>
      <c r="E8" s="35">
        <v>0</v>
      </c>
      <c r="F8" s="35">
        <v>0</v>
      </c>
      <c r="G8" s="35">
        <f>H8+K8</f>
        <v>0</v>
      </c>
      <c r="H8" s="35">
        <f>SUM(I8:J8)</f>
        <v>0</v>
      </c>
      <c r="I8" s="35">
        <v>0</v>
      </c>
      <c r="J8" s="35">
        <v>0</v>
      </c>
      <c r="K8" s="35">
        <f>SUM(L8:M8)</f>
        <v>0</v>
      </c>
      <c r="L8" s="35">
        <v>0</v>
      </c>
      <c r="M8" s="35">
        <v>0</v>
      </c>
      <c r="N8" s="35">
        <v>0</v>
      </c>
    </row>
    <row r="9" spans="1:14" s="36" customFormat="1" ht="113.25" customHeight="1">
      <c r="A9" s="10" t="s">
        <v>74</v>
      </c>
      <c r="B9" s="35">
        <f>C9+G9+K9+N9</f>
        <v>0</v>
      </c>
      <c r="C9" s="35">
        <f>SUM(D9:F9)</f>
        <v>0</v>
      </c>
      <c r="D9" s="35">
        <v>0</v>
      </c>
      <c r="E9" s="35">
        <v>0</v>
      </c>
      <c r="F9" s="35">
        <v>0</v>
      </c>
      <c r="G9" s="35">
        <f>H9+K9</f>
        <v>0</v>
      </c>
      <c r="H9" s="35">
        <f>SUM(I9:J9)</f>
        <v>0</v>
      </c>
      <c r="I9" s="35">
        <v>0</v>
      </c>
      <c r="J9" s="35">
        <v>0</v>
      </c>
      <c r="K9" s="35">
        <f>SUM(L9:M9)</f>
        <v>0</v>
      </c>
      <c r="L9" s="35">
        <v>0</v>
      </c>
      <c r="M9" s="35">
        <v>0</v>
      </c>
      <c r="N9" s="35">
        <v>0</v>
      </c>
    </row>
    <row r="10" spans="1:14" s="26" customFormat="1" ht="113.25" customHeight="1">
      <c r="A10" s="49" t="s">
        <v>179</v>
      </c>
      <c r="B10" s="35">
        <f>C10+G10+K10+N10</f>
        <v>0</v>
      </c>
      <c r="C10" s="35">
        <f>SUM(D10:F10)</f>
        <v>0</v>
      </c>
      <c r="D10" s="14">
        <v>0</v>
      </c>
      <c r="E10" s="35">
        <v>0</v>
      </c>
      <c r="F10" s="35">
        <v>0</v>
      </c>
      <c r="G10" s="35">
        <f>H10+K10</f>
        <v>0</v>
      </c>
      <c r="H10" s="35">
        <f>SUM(I10:J10)</f>
        <v>0</v>
      </c>
      <c r="I10" s="14">
        <v>0</v>
      </c>
      <c r="J10" s="14">
        <v>0</v>
      </c>
      <c r="K10" s="35">
        <f>SUM(L10:M10)</f>
        <v>0</v>
      </c>
      <c r="L10" s="35">
        <v>0</v>
      </c>
      <c r="M10" s="14">
        <v>0</v>
      </c>
      <c r="N10" s="14">
        <v>0</v>
      </c>
    </row>
    <row r="11" spans="1:14" s="2" customFormat="1" ht="19.5" customHeight="1">
      <c r="A11" s="682" t="s">
        <v>180</v>
      </c>
      <c r="B11" s="686"/>
      <c r="C11" s="686"/>
      <c r="D11" s="686"/>
      <c r="E11" s="686"/>
      <c r="F11" s="686"/>
      <c r="G11" s="686"/>
      <c r="H11" s="686"/>
      <c r="I11" s="686"/>
      <c r="J11" s="686"/>
      <c r="K11" s="686"/>
      <c r="L11" s="686"/>
      <c r="M11" s="686"/>
      <c r="N11" s="686"/>
    </row>
    <row r="12" spans="1:8" ht="19.5" customHeight="1">
      <c r="A12" s="16"/>
      <c r="H12" s="16"/>
    </row>
    <row r="13" spans="1:14" ht="19.5" customHeight="1">
      <c r="A13" s="16"/>
      <c r="B13" s="40"/>
      <c r="C13" s="40"/>
      <c r="D13" s="40"/>
      <c r="E13" s="40"/>
      <c r="F13" s="40"/>
      <c r="G13" s="40"/>
      <c r="H13" s="40"/>
      <c r="I13" s="40"/>
      <c r="J13" s="40"/>
      <c r="K13" s="40"/>
      <c r="L13" s="40"/>
      <c r="M13" s="40"/>
      <c r="N13" s="40"/>
    </row>
  </sheetData>
  <mergeCells count="17">
    <mergeCell ref="A11:N11"/>
    <mergeCell ref="C4:C5"/>
    <mergeCell ref="E4:E5"/>
    <mergeCell ref="D4:D5"/>
    <mergeCell ref="F4:F5"/>
    <mergeCell ref="N3:N5"/>
    <mergeCell ref="A3:A5"/>
    <mergeCell ref="B3:B5"/>
    <mergeCell ref="C3:F3"/>
    <mergeCell ref="G3:M3"/>
    <mergeCell ref="G4:G5"/>
    <mergeCell ref="H4:J4"/>
    <mergeCell ref="K4:M4"/>
    <mergeCell ref="A1:G1"/>
    <mergeCell ref="H1:N1"/>
    <mergeCell ref="A2:G2"/>
    <mergeCell ref="H2:M2"/>
  </mergeCells>
  <printOptions/>
  <pageMargins left="0.6299212598425197" right="0" top="0.5905511811023623" bottom="0.7874015748031497"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P15"/>
  <sheetViews>
    <sheetView zoomScale="75" zoomScaleNormal="75" workbookViewId="0" topLeftCell="A1">
      <pane xSplit="1" ySplit="5" topLeftCell="B9" activePane="bottomRight" state="frozen"/>
      <selection pane="topLeft" activeCell="A1" sqref="A1"/>
      <selection pane="topRight" activeCell="B1" sqref="B1"/>
      <selection pane="bottomLeft" activeCell="A6" sqref="A6"/>
      <selection pane="bottomRight" activeCell="B6" sqref="B6"/>
    </sheetView>
  </sheetViews>
  <sheetFormatPr defaultColWidth="9.00390625" defaultRowHeight="74.25" customHeight="1"/>
  <cols>
    <col min="1" max="1" width="9.625" style="17" customWidth="1"/>
    <col min="2" max="3" width="10.375" style="1" customWidth="1"/>
    <col min="4" max="4" width="10.625" style="1" customWidth="1"/>
    <col min="5" max="5" width="10.375" style="1" customWidth="1"/>
    <col min="6" max="6" width="12.625" style="1" customWidth="1"/>
    <col min="7" max="7" width="10.375" style="1" customWidth="1"/>
    <col min="8" max="8" width="12.25390625" style="1" customWidth="1"/>
    <col min="9" max="10" width="11.625" style="1" customWidth="1"/>
    <col min="11" max="11" width="12.625" style="1" customWidth="1"/>
    <col min="12" max="13" width="11.625" style="1" customWidth="1"/>
    <col min="14" max="15" width="12.625" style="1" customWidth="1"/>
    <col min="16" max="16384" width="8.25390625" style="1" customWidth="1"/>
  </cols>
  <sheetData>
    <row r="1" spans="1:15" ht="33" customHeight="1">
      <c r="A1" s="724" t="s">
        <v>197</v>
      </c>
      <c r="B1" s="724"/>
      <c r="C1" s="724"/>
      <c r="D1" s="724"/>
      <c r="E1" s="724"/>
      <c r="F1" s="724"/>
      <c r="G1" s="724"/>
      <c r="H1" s="724"/>
      <c r="I1" s="725" t="s">
        <v>198</v>
      </c>
      <c r="J1" s="725"/>
      <c r="K1" s="725"/>
      <c r="L1" s="725"/>
      <c r="M1" s="725"/>
      <c r="N1" s="725"/>
      <c r="O1" s="725"/>
    </row>
    <row r="2" spans="1:15" s="5" customFormat="1" ht="33" customHeight="1">
      <c r="A2" s="726" t="s">
        <v>199</v>
      </c>
      <c r="B2" s="726"/>
      <c r="C2" s="726"/>
      <c r="D2" s="726"/>
      <c r="E2" s="726"/>
      <c r="F2" s="726"/>
      <c r="G2" s="726"/>
      <c r="H2" s="726"/>
      <c r="I2" s="681" t="s">
        <v>200</v>
      </c>
      <c r="J2" s="681"/>
      <c r="K2" s="681"/>
      <c r="L2" s="681"/>
      <c r="M2" s="681"/>
      <c r="N2" s="681"/>
      <c r="O2" s="18" t="s">
        <v>128</v>
      </c>
    </row>
    <row r="3" spans="1:16" s="5" customFormat="1" ht="29.25" customHeight="1">
      <c r="A3" s="732" t="s">
        <v>201</v>
      </c>
      <c r="B3" s="707" t="s">
        <v>202</v>
      </c>
      <c r="C3" s="733" t="s">
        <v>203</v>
      </c>
      <c r="D3" s="733"/>
      <c r="E3" s="733"/>
      <c r="F3" s="733"/>
      <c r="G3" s="731" t="s">
        <v>204</v>
      </c>
      <c r="H3" s="701" t="s">
        <v>205</v>
      </c>
      <c r="I3" s="689"/>
      <c r="J3" s="689"/>
      <c r="K3" s="689"/>
      <c r="L3" s="689"/>
      <c r="M3" s="689"/>
      <c r="N3" s="687"/>
      <c r="O3" s="730" t="s">
        <v>206</v>
      </c>
      <c r="P3" s="33"/>
    </row>
    <row r="4" spans="1:16" s="5" customFormat="1" ht="29.25" customHeight="1">
      <c r="A4" s="732"/>
      <c r="B4" s="707"/>
      <c r="C4" s="710" t="s">
        <v>207</v>
      </c>
      <c r="D4" s="698" t="s">
        <v>208</v>
      </c>
      <c r="E4" s="710" t="s">
        <v>209</v>
      </c>
      <c r="F4" s="700" t="s">
        <v>210</v>
      </c>
      <c r="G4" s="730"/>
      <c r="H4" s="701" t="s">
        <v>207</v>
      </c>
      <c r="I4" s="691" t="s">
        <v>211</v>
      </c>
      <c r="J4" s="691"/>
      <c r="K4" s="732"/>
      <c r="L4" s="708" t="s">
        <v>212</v>
      </c>
      <c r="M4" s="691"/>
      <c r="N4" s="732"/>
      <c r="O4" s="730"/>
      <c r="P4" s="33"/>
    </row>
    <row r="5" spans="1:16" s="5" customFormat="1" ht="39" customHeight="1">
      <c r="A5" s="732"/>
      <c r="B5" s="707"/>
      <c r="C5" s="697"/>
      <c r="D5" s="696"/>
      <c r="E5" s="697"/>
      <c r="F5" s="696"/>
      <c r="G5" s="730"/>
      <c r="H5" s="690"/>
      <c r="I5" s="61" t="s">
        <v>213</v>
      </c>
      <c r="J5" s="9" t="s">
        <v>214</v>
      </c>
      <c r="K5" s="8" t="s">
        <v>215</v>
      </c>
      <c r="L5" s="9" t="s">
        <v>213</v>
      </c>
      <c r="M5" s="9" t="s">
        <v>129</v>
      </c>
      <c r="N5" s="8" t="s">
        <v>215</v>
      </c>
      <c r="O5" s="730"/>
      <c r="P5" s="33"/>
    </row>
    <row r="6" spans="1:16" s="5" customFormat="1" ht="93.75" customHeight="1">
      <c r="A6" s="10" t="s">
        <v>216</v>
      </c>
      <c r="B6" s="64">
        <f aca="true" t="shared" si="0" ref="B6:B11">C6+G6+H6+O6</f>
        <v>10825</v>
      </c>
      <c r="C6" s="64">
        <f aca="true" t="shared" si="1" ref="C6:C11">SUM(D6:F6)</f>
        <v>9816</v>
      </c>
      <c r="D6" s="64">
        <f>SUM(D7:D11)</f>
        <v>272</v>
      </c>
      <c r="E6" s="64">
        <f>SUM(E7:E11)</f>
        <v>9472</v>
      </c>
      <c r="F6" s="64">
        <f>SUM(F7:F11)</f>
        <v>72</v>
      </c>
      <c r="G6" s="64">
        <f>SUM(G7:G11)</f>
        <v>21</v>
      </c>
      <c r="H6" s="64">
        <f aca="true" t="shared" si="2" ref="H6:H11">I6+L6</f>
        <v>233</v>
      </c>
      <c r="I6" s="64">
        <f aca="true" t="shared" si="3" ref="I6:I11">SUM(J6:K6)</f>
        <v>213</v>
      </c>
      <c r="J6" s="64">
        <f>SUM(J7:J11)</f>
        <v>45</v>
      </c>
      <c r="K6" s="64">
        <f>SUM(K7:K11)</f>
        <v>168</v>
      </c>
      <c r="L6" s="64">
        <f aca="true" t="shared" si="4" ref="L6:L11">SUM(M6:N6)</f>
        <v>20</v>
      </c>
      <c r="M6" s="64">
        <f>SUM(M7:M11)</f>
        <v>0</v>
      </c>
      <c r="N6" s="64">
        <f>SUM(N7:N11)</f>
        <v>20</v>
      </c>
      <c r="O6" s="64">
        <f>SUM(O7:O11)</f>
        <v>755</v>
      </c>
      <c r="P6" s="33"/>
    </row>
    <row r="7" spans="1:15" s="36" customFormat="1" ht="93.75" customHeight="1">
      <c r="A7" s="10" t="s">
        <v>217</v>
      </c>
      <c r="B7" s="64">
        <f t="shared" si="0"/>
        <v>4001</v>
      </c>
      <c r="C7" s="64">
        <f t="shared" si="1"/>
        <v>3611</v>
      </c>
      <c r="D7" s="64">
        <v>67</v>
      </c>
      <c r="E7" s="64">
        <v>3508</v>
      </c>
      <c r="F7" s="64">
        <v>36</v>
      </c>
      <c r="G7" s="64">
        <v>10</v>
      </c>
      <c r="H7" s="64">
        <f t="shared" si="2"/>
        <v>85</v>
      </c>
      <c r="I7" s="64">
        <f t="shared" si="3"/>
        <v>79</v>
      </c>
      <c r="J7" s="64">
        <v>18</v>
      </c>
      <c r="K7" s="64">
        <v>61</v>
      </c>
      <c r="L7" s="64">
        <f t="shared" si="4"/>
        <v>6</v>
      </c>
      <c r="M7" s="64">
        <v>0</v>
      </c>
      <c r="N7" s="64">
        <v>6</v>
      </c>
      <c r="O7" s="64">
        <v>295</v>
      </c>
    </row>
    <row r="8" spans="1:15" s="36" customFormat="1" ht="93.75" customHeight="1">
      <c r="A8" s="10" t="s">
        <v>218</v>
      </c>
      <c r="B8" s="64">
        <f t="shared" si="0"/>
        <v>3255</v>
      </c>
      <c r="C8" s="64">
        <f t="shared" si="1"/>
        <v>2979</v>
      </c>
      <c r="D8" s="64">
        <v>82</v>
      </c>
      <c r="E8" s="64">
        <v>2883</v>
      </c>
      <c r="F8" s="64">
        <v>14</v>
      </c>
      <c r="G8" s="64">
        <v>6</v>
      </c>
      <c r="H8" s="64">
        <f t="shared" si="2"/>
        <v>69</v>
      </c>
      <c r="I8" s="64">
        <f t="shared" si="3"/>
        <v>61</v>
      </c>
      <c r="J8" s="64">
        <v>14</v>
      </c>
      <c r="K8" s="64">
        <v>47</v>
      </c>
      <c r="L8" s="64">
        <f t="shared" si="4"/>
        <v>8</v>
      </c>
      <c r="M8" s="64">
        <v>0</v>
      </c>
      <c r="N8" s="64">
        <v>8</v>
      </c>
      <c r="O8" s="64">
        <v>201</v>
      </c>
    </row>
    <row r="9" spans="1:15" s="36" customFormat="1" ht="93.75" customHeight="1">
      <c r="A9" s="10" t="s">
        <v>219</v>
      </c>
      <c r="B9" s="64">
        <f t="shared" si="0"/>
        <v>1893</v>
      </c>
      <c r="C9" s="64">
        <f t="shared" si="1"/>
        <v>1702</v>
      </c>
      <c r="D9" s="64">
        <v>62</v>
      </c>
      <c r="E9" s="64">
        <v>1623</v>
      </c>
      <c r="F9" s="64">
        <v>17</v>
      </c>
      <c r="G9" s="64">
        <v>2</v>
      </c>
      <c r="H9" s="64">
        <f t="shared" si="2"/>
        <v>38</v>
      </c>
      <c r="I9" s="64">
        <f t="shared" si="3"/>
        <v>35</v>
      </c>
      <c r="J9" s="64">
        <v>10</v>
      </c>
      <c r="K9" s="64">
        <v>25</v>
      </c>
      <c r="L9" s="64">
        <f t="shared" si="4"/>
        <v>3</v>
      </c>
      <c r="M9" s="64">
        <v>0</v>
      </c>
      <c r="N9" s="64">
        <v>3</v>
      </c>
      <c r="O9" s="64">
        <v>151</v>
      </c>
    </row>
    <row r="10" spans="1:15" s="36" customFormat="1" ht="93.75" customHeight="1">
      <c r="A10" s="69" t="s">
        <v>220</v>
      </c>
      <c r="B10" s="64">
        <f t="shared" si="0"/>
        <v>454</v>
      </c>
      <c r="C10" s="64">
        <f t="shared" si="1"/>
        <v>412</v>
      </c>
      <c r="D10" s="64">
        <v>21</v>
      </c>
      <c r="E10" s="64">
        <v>388</v>
      </c>
      <c r="F10" s="64">
        <v>3</v>
      </c>
      <c r="G10" s="64">
        <v>0</v>
      </c>
      <c r="H10" s="64">
        <f t="shared" si="2"/>
        <v>10</v>
      </c>
      <c r="I10" s="64">
        <f t="shared" si="3"/>
        <v>10</v>
      </c>
      <c r="J10" s="64">
        <v>2</v>
      </c>
      <c r="K10" s="64">
        <v>8</v>
      </c>
      <c r="L10" s="64">
        <f t="shared" si="4"/>
        <v>0</v>
      </c>
      <c r="M10" s="64">
        <v>0</v>
      </c>
      <c r="N10" s="64">
        <v>0</v>
      </c>
      <c r="O10" s="64">
        <v>32</v>
      </c>
    </row>
    <row r="11" spans="1:15" s="26" customFormat="1" ht="93.75" customHeight="1">
      <c r="A11" s="49" t="s">
        <v>221</v>
      </c>
      <c r="B11" s="64">
        <f t="shared" si="0"/>
        <v>1222</v>
      </c>
      <c r="C11" s="64">
        <f t="shared" si="1"/>
        <v>1112</v>
      </c>
      <c r="D11" s="68">
        <v>40</v>
      </c>
      <c r="E11" s="68">
        <v>1070</v>
      </c>
      <c r="F11" s="68">
        <v>2</v>
      </c>
      <c r="G11" s="68">
        <v>3</v>
      </c>
      <c r="H11" s="64">
        <f t="shared" si="2"/>
        <v>31</v>
      </c>
      <c r="I11" s="64">
        <f t="shared" si="3"/>
        <v>28</v>
      </c>
      <c r="J11" s="68">
        <v>1</v>
      </c>
      <c r="K11" s="68">
        <v>27</v>
      </c>
      <c r="L11" s="64">
        <f t="shared" si="4"/>
        <v>3</v>
      </c>
      <c r="M11" s="68">
        <v>0</v>
      </c>
      <c r="N11" s="68">
        <v>3</v>
      </c>
      <c r="O11" s="68">
        <v>76</v>
      </c>
    </row>
    <row r="12" spans="1:15" s="2" customFormat="1" ht="19.5" customHeight="1">
      <c r="A12" s="682" t="s">
        <v>222</v>
      </c>
      <c r="B12" s="686"/>
      <c r="C12" s="686"/>
      <c r="D12" s="686"/>
      <c r="E12" s="686"/>
      <c r="F12" s="686"/>
      <c r="G12" s="686"/>
      <c r="H12" s="686"/>
      <c r="I12" s="686"/>
      <c r="J12" s="686"/>
      <c r="K12" s="686"/>
      <c r="L12" s="686"/>
      <c r="M12" s="686"/>
      <c r="N12" s="686"/>
      <c r="O12" s="686"/>
    </row>
    <row r="13" spans="1:9" ht="21" customHeight="1">
      <c r="A13" s="16"/>
      <c r="I13" s="16"/>
    </row>
    <row r="14" ht="21" customHeight="1">
      <c r="A14" s="16"/>
    </row>
    <row r="15" spans="1:15" ht="19.5" customHeight="1">
      <c r="A15" s="16"/>
      <c r="B15" s="40"/>
      <c r="C15" s="40"/>
      <c r="D15" s="40"/>
      <c r="E15" s="40"/>
      <c r="F15" s="40"/>
      <c r="G15" s="40"/>
      <c r="H15" s="40"/>
      <c r="I15" s="40"/>
      <c r="J15" s="40"/>
      <c r="K15" s="40"/>
      <c r="L15" s="40"/>
      <c r="M15" s="40"/>
      <c r="N15" s="40"/>
      <c r="O15" s="40"/>
    </row>
  </sheetData>
  <mergeCells count="18">
    <mergeCell ref="C4:C5"/>
    <mergeCell ref="D4:D5"/>
    <mergeCell ref="E4:E5"/>
    <mergeCell ref="F4:F5"/>
    <mergeCell ref="A12:O12"/>
    <mergeCell ref="G3:G5"/>
    <mergeCell ref="H3:N3"/>
    <mergeCell ref="H4:H5"/>
    <mergeCell ref="I4:K4"/>
    <mergeCell ref="L4:N4"/>
    <mergeCell ref="O3:O5"/>
    <mergeCell ref="C3:F3"/>
    <mergeCell ref="A3:A5"/>
    <mergeCell ref="B3:B5"/>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P11"/>
  <sheetViews>
    <sheetView zoomScale="75" zoomScaleNormal="75"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00390625" defaultRowHeight="74.25" customHeight="1"/>
  <cols>
    <col min="1" max="1" width="9.50390625" style="17" customWidth="1"/>
    <col min="2" max="5" width="10.625" style="1" customWidth="1"/>
    <col min="6" max="6" width="12.625" style="1" customWidth="1"/>
    <col min="7" max="8" width="10.625" style="1" customWidth="1"/>
    <col min="9" max="10" width="11.625" style="1" customWidth="1"/>
    <col min="11" max="11" width="12.625" style="1" customWidth="1"/>
    <col min="12" max="13" width="11.625" style="1" customWidth="1"/>
    <col min="14" max="14" width="12.625" style="1" customWidth="1"/>
    <col min="15" max="15" width="11.625" style="1" customWidth="1"/>
    <col min="16" max="16384" width="8.25390625" style="1" customWidth="1"/>
  </cols>
  <sheetData>
    <row r="1" spans="1:15" ht="33" customHeight="1">
      <c r="A1" s="724" t="s">
        <v>223</v>
      </c>
      <c r="B1" s="724"/>
      <c r="C1" s="724"/>
      <c r="D1" s="724"/>
      <c r="E1" s="724"/>
      <c r="F1" s="724"/>
      <c r="G1" s="724"/>
      <c r="H1" s="724"/>
      <c r="I1" s="725" t="s">
        <v>170</v>
      </c>
      <c r="J1" s="725"/>
      <c r="K1" s="725"/>
      <c r="L1" s="725"/>
      <c r="M1" s="725"/>
      <c r="N1" s="725"/>
      <c r="O1" s="725"/>
    </row>
    <row r="2" spans="1:15" s="5" customFormat="1" ht="33" customHeight="1">
      <c r="A2" s="726" t="s">
        <v>171</v>
      </c>
      <c r="B2" s="726"/>
      <c r="C2" s="726"/>
      <c r="D2" s="726"/>
      <c r="E2" s="726"/>
      <c r="F2" s="726"/>
      <c r="G2" s="726"/>
      <c r="H2" s="726"/>
      <c r="I2" s="681" t="s">
        <v>172</v>
      </c>
      <c r="J2" s="681"/>
      <c r="K2" s="681"/>
      <c r="L2" s="681"/>
      <c r="M2" s="681"/>
      <c r="N2" s="681"/>
      <c r="O2" s="18" t="s">
        <v>128</v>
      </c>
    </row>
    <row r="3" spans="1:16" s="5" customFormat="1" ht="29.25" customHeight="1">
      <c r="A3" s="732" t="s">
        <v>70</v>
      </c>
      <c r="B3" s="707" t="s">
        <v>71</v>
      </c>
      <c r="C3" s="733" t="s">
        <v>154</v>
      </c>
      <c r="D3" s="733"/>
      <c r="E3" s="733"/>
      <c r="F3" s="733"/>
      <c r="G3" s="731" t="s">
        <v>155</v>
      </c>
      <c r="H3" s="701" t="s">
        <v>156</v>
      </c>
      <c r="I3" s="689"/>
      <c r="J3" s="689"/>
      <c r="K3" s="689"/>
      <c r="L3" s="689"/>
      <c r="M3" s="689"/>
      <c r="N3" s="687"/>
      <c r="O3" s="730" t="s">
        <v>124</v>
      </c>
      <c r="P3" s="33"/>
    </row>
    <row r="4" spans="1:16" s="5" customFormat="1" ht="29.25" customHeight="1">
      <c r="A4" s="732"/>
      <c r="B4" s="707"/>
      <c r="C4" s="710" t="s">
        <v>116</v>
      </c>
      <c r="D4" s="698" t="s">
        <v>158</v>
      </c>
      <c r="E4" s="710" t="s">
        <v>159</v>
      </c>
      <c r="F4" s="700" t="s">
        <v>160</v>
      </c>
      <c r="G4" s="730"/>
      <c r="H4" s="701" t="s">
        <v>116</v>
      </c>
      <c r="I4" s="691" t="s">
        <v>114</v>
      </c>
      <c r="J4" s="691"/>
      <c r="K4" s="732"/>
      <c r="L4" s="708" t="s">
        <v>115</v>
      </c>
      <c r="M4" s="691"/>
      <c r="N4" s="732"/>
      <c r="O4" s="730"/>
      <c r="P4" s="33"/>
    </row>
    <row r="5" spans="1:16" s="5" customFormat="1" ht="39" customHeight="1">
      <c r="A5" s="732"/>
      <c r="B5" s="707"/>
      <c r="C5" s="697"/>
      <c r="D5" s="696"/>
      <c r="E5" s="697"/>
      <c r="F5" s="696"/>
      <c r="G5" s="730"/>
      <c r="H5" s="690"/>
      <c r="I5" s="61" t="s">
        <v>161</v>
      </c>
      <c r="J5" s="9" t="s">
        <v>117</v>
      </c>
      <c r="K5" s="8" t="s">
        <v>162</v>
      </c>
      <c r="L5" s="9" t="s">
        <v>161</v>
      </c>
      <c r="M5" s="9" t="s">
        <v>129</v>
      </c>
      <c r="N5" s="8" t="s">
        <v>162</v>
      </c>
      <c r="O5" s="730"/>
      <c r="P5" s="33"/>
    </row>
    <row r="6" spans="1:16" s="5" customFormat="1" ht="143.25" customHeight="1">
      <c r="A6" s="10" t="s">
        <v>120</v>
      </c>
      <c r="B6" s="64">
        <f>C6+G6+H6+O6</f>
        <v>5615</v>
      </c>
      <c r="C6" s="64">
        <f>SUM(D6:F6)</f>
        <v>5213</v>
      </c>
      <c r="D6" s="64">
        <f>SUM(D7:D9)</f>
        <v>83</v>
      </c>
      <c r="E6" s="64">
        <f>SUM(E7:E9)</f>
        <v>5084</v>
      </c>
      <c r="F6" s="64">
        <f>SUM(F7:F9)</f>
        <v>46</v>
      </c>
      <c r="G6" s="64">
        <f>SUM(G7:G9)</f>
        <v>27</v>
      </c>
      <c r="H6" s="64">
        <f>I6+L6</f>
        <v>99</v>
      </c>
      <c r="I6" s="64">
        <f>SUM(J6:K6)</f>
        <v>96</v>
      </c>
      <c r="J6" s="64">
        <f>SUM(J7:J9)</f>
        <v>35</v>
      </c>
      <c r="K6" s="64">
        <f>SUM(K7:K9)</f>
        <v>61</v>
      </c>
      <c r="L6" s="64">
        <f>SUM(M6:N6)</f>
        <v>3</v>
      </c>
      <c r="M6" s="64">
        <f>SUM(M7:M9)</f>
        <v>0</v>
      </c>
      <c r="N6" s="64">
        <f>SUM(N7:N9)</f>
        <v>3</v>
      </c>
      <c r="O6" s="64">
        <f>SUM(O7:O9)</f>
        <v>276</v>
      </c>
      <c r="P6" s="33"/>
    </row>
    <row r="7" spans="1:15" s="36" customFormat="1" ht="143.25" customHeight="1">
      <c r="A7" s="10" t="s">
        <v>72</v>
      </c>
      <c r="B7" s="64">
        <f>C7+G7+H7+O7</f>
        <v>1194</v>
      </c>
      <c r="C7" s="64">
        <f>SUM(D7:F7)</f>
        <v>1054</v>
      </c>
      <c r="D7" s="64">
        <v>37</v>
      </c>
      <c r="E7" s="64">
        <v>1006</v>
      </c>
      <c r="F7" s="64">
        <v>11</v>
      </c>
      <c r="G7" s="64">
        <v>6</v>
      </c>
      <c r="H7" s="64">
        <f>I7+L7</f>
        <v>25</v>
      </c>
      <c r="I7" s="64">
        <f>SUM(J7:K7)</f>
        <v>23</v>
      </c>
      <c r="J7" s="64">
        <v>7</v>
      </c>
      <c r="K7" s="64">
        <v>16</v>
      </c>
      <c r="L7" s="64">
        <f>SUM(M7:N7)</f>
        <v>2</v>
      </c>
      <c r="M7" s="64">
        <v>0</v>
      </c>
      <c r="N7" s="64">
        <v>2</v>
      </c>
      <c r="O7" s="64">
        <v>109</v>
      </c>
    </row>
    <row r="8" spans="1:15" s="36" customFormat="1" ht="143.25" customHeight="1">
      <c r="A8" s="10" t="s">
        <v>178</v>
      </c>
      <c r="B8" s="64">
        <f>C8+G8+H8+O8</f>
        <v>2966</v>
      </c>
      <c r="C8" s="64">
        <f>SUM(D8:F8)</f>
        <v>2802</v>
      </c>
      <c r="D8" s="64">
        <v>25</v>
      </c>
      <c r="E8" s="64">
        <v>2762</v>
      </c>
      <c r="F8" s="64">
        <v>15</v>
      </c>
      <c r="G8" s="64">
        <v>14</v>
      </c>
      <c r="H8" s="64">
        <f>I8+L8</f>
        <v>44</v>
      </c>
      <c r="I8" s="64">
        <f>SUM(J8:K8)</f>
        <v>43</v>
      </c>
      <c r="J8" s="64">
        <v>17</v>
      </c>
      <c r="K8" s="64">
        <v>26</v>
      </c>
      <c r="L8" s="64">
        <f>SUM(M8:N8)</f>
        <v>1</v>
      </c>
      <c r="M8" s="64">
        <v>0</v>
      </c>
      <c r="N8" s="64">
        <v>1</v>
      </c>
      <c r="O8" s="64">
        <v>106</v>
      </c>
    </row>
    <row r="9" spans="1:15" s="26" customFormat="1" ht="143.25" customHeight="1">
      <c r="A9" s="48" t="s">
        <v>74</v>
      </c>
      <c r="B9" s="64">
        <f>C9+G9+H9+O9</f>
        <v>1455</v>
      </c>
      <c r="C9" s="64">
        <f>SUM(D9:F9)</f>
        <v>1357</v>
      </c>
      <c r="D9" s="68">
        <v>21</v>
      </c>
      <c r="E9" s="68">
        <v>1316</v>
      </c>
      <c r="F9" s="68">
        <v>20</v>
      </c>
      <c r="G9" s="68">
        <v>7</v>
      </c>
      <c r="H9" s="64">
        <f>I9+L9</f>
        <v>30</v>
      </c>
      <c r="I9" s="64">
        <f>SUM(J9:K9)</f>
        <v>30</v>
      </c>
      <c r="J9" s="68">
        <v>11</v>
      </c>
      <c r="K9" s="68">
        <v>19</v>
      </c>
      <c r="L9" s="64">
        <f>SUM(M9:N9)</f>
        <v>0</v>
      </c>
      <c r="M9" s="68">
        <v>0</v>
      </c>
      <c r="N9" s="68">
        <v>0</v>
      </c>
      <c r="O9" s="68">
        <v>61</v>
      </c>
    </row>
    <row r="10" spans="1:15" ht="19.5" customHeight="1">
      <c r="A10" s="682" t="s">
        <v>166</v>
      </c>
      <c r="B10" s="688"/>
      <c r="C10" s="688"/>
      <c r="D10" s="688"/>
      <c r="E10" s="688"/>
      <c r="F10" s="688"/>
      <c r="G10" s="688"/>
      <c r="H10" s="688"/>
      <c r="I10" s="688"/>
      <c r="J10" s="688"/>
      <c r="K10" s="688"/>
      <c r="L10" s="688"/>
      <c r="M10" s="688"/>
      <c r="N10" s="688"/>
      <c r="O10" s="688"/>
    </row>
    <row r="11" spans="1:15" ht="19.5" customHeight="1">
      <c r="A11" s="16"/>
      <c r="B11" s="40"/>
      <c r="C11" s="40"/>
      <c r="D11" s="40"/>
      <c r="E11" s="40"/>
      <c r="F11" s="40"/>
      <c r="G11" s="40"/>
      <c r="H11" s="40"/>
      <c r="I11" s="40"/>
      <c r="J11" s="40"/>
      <c r="K11" s="40"/>
      <c r="L11" s="40"/>
      <c r="M11" s="40"/>
      <c r="N11" s="40"/>
      <c r="O11" s="40"/>
    </row>
  </sheetData>
  <mergeCells count="18">
    <mergeCell ref="A1:H1"/>
    <mergeCell ref="A2:H2"/>
    <mergeCell ref="I1:O1"/>
    <mergeCell ref="I2:N2"/>
    <mergeCell ref="A10:O10"/>
    <mergeCell ref="A3:A5"/>
    <mergeCell ref="B3:B5"/>
    <mergeCell ref="G3:G5"/>
    <mergeCell ref="C3:F3"/>
    <mergeCell ref="H3:N3"/>
    <mergeCell ref="O3:O5"/>
    <mergeCell ref="C4:C5"/>
    <mergeCell ref="D4:D5"/>
    <mergeCell ref="L4:N4"/>
    <mergeCell ref="E4:E5"/>
    <mergeCell ref="F4:F5"/>
    <mergeCell ref="H4:H5"/>
    <mergeCell ref="I4:K4"/>
  </mergeCells>
  <printOptions/>
  <pageMargins left="0.6299212598425197" right="0" top="0.5905511811023623" bottom="0.7874015748031497"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4"/>
  </sheetPr>
  <dimension ref="A1:P63"/>
  <sheetViews>
    <sheetView zoomScale="75" zoomScaleNormal="75" workbookViewId="0" topLeftCell="A40">
      <selection activeCell="A57" sqref="A57:IV59"/>
    </sheetView>
  </sheetViews>
  <sheetFormatPr defaultColWidth="9.00390625" defaultRowHeight="74.25" customHeight="1"/>
  <cols>
    <col min="1" max="1" width="10.50390625" style="57" customWidth="1"/>
    <col min="2" max="3" width="10.625" style="1" customWidth="1"/>
    <col min="4" max="4" width="14.75390625" style="1" customWidth="1"/>
    <col min="5" max="5" width="12.875" style="1" customWidth="1"/>
    <col min="6" max="6" width="17.25390625" style="1" customWidth="1"/>
    <col min="7" max="7" width="12.625" style="1" customWidth="1"/>
    <col min="8" max="14" width="8.25390625" style="1" customWidth="1"/>
    <col min="15" max="16" width="10.00390625" style="1" bestFit="1" customWidth="1"/>
    <col min="17" max="16384" width="8.25390625" style="1" customWidth="1"/>
  </cols>
  <sheetData>
    <row r="1" spans="1:7" ht="33" customHeight="1">
      <c r="A1" s="718" t="s">
        <v>224</v>
      </c>
      <c r="B1" s="718"/>
      <c r="C1" s="718"/>
      <c r="D1" s="718"/>
      <c r="E1" s="718"/>
      <c r="F1" s="718"/>
      <c r="G1" s="718"/>
    </row>
    <row r="2" spans="1:7" s="5" customFormat="1" ht="33" customHeight="1">
      <c r="A2" s="727" t="s">
        <v>225</v>
      </c>
      <c r="B2" s="727"/>
      <c r="C2" s="727"/>
      <c r="D2" s="727"/>
      <c r="E2" s="727"/>
      <c r="F2" s="727"/>
      <c r="G2" s="727"/>
    </row>
    <row r="3" spans="1:8" s="5" customFormat="1" ht="29.25" customHeight="1">
      <c r="A3" s="721" t="s">
        <v>226</v>
      </c>
      <c r="B3" s="674" t="s">
        <v>227</v>
      </c>
      <c r="C3" s="675" t="s">
        <v>228</v>
      </c>
      <c r="D3" s="675"/>
      <c r="E3" s="675"/>
      <c r="F3" s="675"/>
      <c r="G3" s="676" t="s">
        <v>229</v>
      </c>
      <c r="H3" s="33"/>
    </row>
    <row r="4" spans="1:8" s="5" customFormat="1" ht="35.25" customHeight="1">
      <c r="A4" s="721"/>
      <c r="B4" s="674"/>
      <c r="C4" s="22" t="s">
        <v>230</v>
      </c>
      <c r="D4" s="20" t="s">
        <v>231</v>
      </c>
      <c r="E4" s="20" t="s">
        <v>232</v>
      </c>
      <c r="F4" s="70" t="s">
        <v>233</v>
      </c>
      <c r="G4" s="676"/>
      <c r="H4" s="33"/>
    </row>
    <row r="5" spans="1:7" s="36" customFormat="1" ht="25.5" customHeight="1">
      <c r="A5" s="71" t="s">
        <v>234</v>
      </c>
      <c r="B5" s="64">
        <f aca="true" t="shared" si="0" ref="B5:B29">SUM(D5:G5)</f>
        <v>32155</v>
      </c>
      <c r="C5" s="64">
        <f aca="true" t="shared" si="1" ref="C5:C29">SUM(D5:F5)</f>
        <v>32107</v>
      </c>
      <c r="D5" s="64">
        <f>SUM(D6:D29)+SUM(D34:D54)</f>
        <v>13122</v>
      </c>
      <c r="E5" s="64">
        <f>SUM(E6:E29)+SUM(E34:E54)</f>
        <v>18867</v>
      </c>
      <c r="F5" s="64">
        <f>SUM(F6:F29)+SUM(F34:F54)</f>
        <v>118</v>
      </c>
      <c r="G5" s="64">
        <f>SUM(G6:G29)+SUM(G34:G54)</f>
        <v>48</v>
      </c>
    </row>
    <row r="6" spans="1:7" s="36" customFormat="1" ht="25.5" customHeight="1">
      <c r="A6" s="72" t="s">
        <v>235</v>
      </c>
      <c r="B6" s="64">
        <f t="shared" si="0"/>
        <v>1505</v>
      </c>
      <c r="C6" s="64">
        <f t="shared" si="1"/>
        <v>1505</v>
      </c>
      <c r="D6" s="65">
        <v>1505</v>
      </c>
      <c r="E6" s="65">
        <v>0</v>
      </c>
      <c r="F6" s="65">
        <v>0</v>
      </c>
      <c r="G6" s="65">
        <v>0</v>
      </c>
    </row>
    <row r="7" spans="1:7" s="36" customFormat="1" ht="25.5" customHeight="1">
      <c r="A7" s="72" t="s">
        <v>181</v>
      </c>
      <c r="B7" s="64">
        <f t="shared" si="0"/>
        <v>2229</v>
      </c>
      <c r="C7" s="64">
        <f t="shared" si="1"/>
        <v>2229</v>
      </c>
      <c r="D7" s="64">
        <v>2229</v>
      </c>
      <c r="E7" s="64">
        <v>0</v>
      </c>
      <c r="F7" s="65">
        <v>0</v>
      </c>
      <c r="G7" s="65">
        <v>0</v>
      </c>
    </row>
    <row r="8" spans="1:7" s="36" customFormat="1" ht="25.5" customHeight="1">
      <c r="A8" s="72" t="s">
        <v>182</v>
      </c>
      <c r="B8" s="64">
        <f t="shared" si="0"/>
        <v>2059</v>
      </c>
      <c r="C8" s="64">
        <f t="shared" si="1"/>
        <v>2059</v>
      </c>
      <c r="D8" s="64">
        <v>2059</v>
      </c>
      <c r="E8" s="64">
        <v>0</v>
      </c>
      <c r="F8" s="65">
        <v>0</v>
      </c>
      <c r="G8" s="65">
        <v>0</v>
      </c>
    </row>
    <row r="9" spans="1:7" s="36" customFormat="1" ht="25.5" customHeight="1">
      <c r="A9" s="72" t="s">
        <v>183</v>
      </c>
      <c r="B9" s="64">
        <f t="shared" si="0"/>
        <v>1465</v>
      </c>
      <c r="C9" s="64">
        <f t="shared" si="1"/>
        <v>1465</v>
      </c>
      <c r="D9" s="64">
        <v>1465</v>
      </c>
      <c r="E9" s="64">
        <v>0</v>
      </c>
      <c r="F9" s="65">
        <v>0</v>
      </c>
      <c r="G9" s="65">
        <v>0</v>
      </c>
    </row>
    <row r="10" spans="1:7" s="36" customFormat="1" ht="25.5" customHeight="1">
      <c r="A10" s="72" t="s">
        <v>236</v>
      </c>
      <c r="B10" s="64">
        <f t="shared" si="0"/>
        <v>1325</v>
      </c>
      <c r="C10" s="64">
        <f t="shared" si="1"/>
        <v>1325</v>
      </c>
      <c r="D10" s="64">
        <v>1325</v>
      </c>
      <c r="E10" s="64">
        <v>0</v>
      </c>
      <c r="F10" s="65">
        <v>0</v>
      </c>
      <c r="G10" s="65">
        <v>0</v>
      </c>
    </row>
    <row r="11" spans="1:7" s="36" customFormat="1" ht="25.5" customHeight="1">
      <c r="A11" s="72" t="s">
        <v>237</v>
      </c>
      <c r="B11" s="64">
        <f t="shared" si="0"/>
        <v>1225</v>
      </c>
      <c r="C11" s="64">
        <f t="shared" si="1"/>
        <v>1225</v>
      </c>
      <c r="D11" s="64">
        <v>1225</v>
      </c>
      <c r="E11" s="64">
        <v>0</v>
      </c>
      <c r="F11" s="65">
        <v>0</v>
      </c>
      <c r="G11" s="65">
        <v>0</v>
      </c>
    </row>
    <row r="12" spans="1:13" s="36" customFormat="1" ht="25.5" customHeight="1">
      <c r="A12" s="72" t="s">
        <v>238</v>
      </c>
      <c r="B12" s="64">
        <f t="shared" si="0"/>
        <v>947</v>
      </c>
      <c r="C12" s="64">
        <f t="shared" si="1"/>
        <v>947</v>
      </c>
      <c r="D12" s="64">
        <v>947</v>
      </c>
      <c r="E12" s="64">
        <v>0</v>
      </c>
      <c r="F12" s="65">
        <v>0</v>
      </c>
      <c r="G12" s="65">
        <v>0</v>
      </c>
      <c r="M12" s="1"/>
    </row>
    <row r="13" spans="1:16" ht="25.5" customHeight="1">
      <c r="A13" s="72" t="s">
        <v>239</v>
      </c>
      <c r="B13" s="64">
        <f t="shared" si="0"/>
        <v>565</v>
      </c>
      <c r="C13" s="64">
        <f t="shared" si="1"/>
        <v>565</v>
      </c>
      <c r="D13" s="64">
        <v>565</v>
      </c>
      <c r="E13" s="64">
        <v>0</v>
      </c>
      <c r="F13" s="65">
        <v>0</v>
      </c>
      <c r="G13" s="78">
        <v>0</v>
      </c>
      <c r="K13" s="36"/>
      <c r="O13" s="36"/>
      <c r="P13" s="36"/>
    </row>
    <row r="14" spans="1:16" ht="25.5" customHeight="1">
      <c r="A14" s="72" t="s">
        <v>240</v>
      </c>
      <c r="B14" s="64">
        <f t="shared" si="0"/>
        <v>399</v>
      </c>
      <c r="C14" s="64">
        <f t="shared" si="1"/>
        <v>399</v>
      </c>
      <c r="D14" s="64">
        <v>399</v>
      </c>
      <c r="E14" s="64">
        <v>0</v>
      </c>
      <c r="F14" s="65">
        <v>0</v>
      </c>
      <c r="G14" s="78">
        <v>0</v>
      </c>
      <c r="K14" s="36"/>
      <c r="O14" s="36"/>
      <c r="P14" s="36"/>
    </row>
    <row r="15" spans="1:16" ht="25.5" customHeight="1">
      <c r="A15" s="72" t="s">
        <v>241</v>
      </c>
      <c r="B15" s="64">
        <f t="shared" si="0"/>
        <v>256</v>
      </c>
      <c r="C15" s="64">
        <f t="shared" si="1"/>
        <v>256</v>
      </c>
      <c r="D15" s="64">
        <v>256</v>
      </c>
      <c r="E15" s="64">
        <v>0</v>
      </c>
      <c r="F15" s="65">
        <v>0</v>
      </c>
      <c r="G15" s="78">
        <v>0</v>
      </c>
      <c r="K15" s="36"/>
      <c r="O15" s="36"/>
      <c r="P15" s="36"/>
    </row>
    <row r="16" spans="1:16" ht="25.5" customHeight="1">
      <c r="A16" s="72" t="s">
        <v>184</v>
      </c>
      <c r="B16" s="64">
        <f t="shared" si="0"/>
        <v>229</v>
      </c>
      <c r="C16" s="64">
        <f t="shared" si="1"/>
        <v>228</v>
      </c>
      <c r="D16" s="64">
        <v>228</v>
      </c>
      <c r="E16" s="64">
        <v>0</v>
      </c>
      <c r="F16" s="65">
        <v>0</v>
      </c>
      <c r="G16" s="65">
        <v>1</v>
      </c>
      <c r="K16" s="36"/>
      <c r="O16" s="36"/>
      <c r="P16" s="36"/>
    </row>
    <row r="17" spans="1:16" ht="25.5" customHeight="1">
      <c r="A17" s="72" t="s">
        <v>185</v>
      </c>
      <c r="B17" s="64">
        <f t="shared" si="0"/>
        <v>172</v>
      </c>
      <c r="C17" s="64">
        <f t="shared" si="1"/>
        <v>172</v>
      </c>
      <c r="D17" s="64">
        <v>172</v>
      </c>
      <c r="E17" s="64">
        <v>0</v>
      </c>
      <c r="F17" s="65">
        <v>0</v>
      </c>
      <c r="G17" s="65">
        <v>0</v>
      </c>
      <c r="K17" s="36"/>
      <c r="O17" s="36"/>
      <c r="P17" s="36"/>
    </row>
    <row r="18" spans="1:16" ht="25.5" customHeight="1">
      <c r="A18" s="72" t="s">
        <v>186</v>
      </c>
      <c r="B18" s="64">
        <f t="shared" si="0"/>
        <v>112</v>
      </c>
      <c r="C18" s="64">
        <f t="shared" si="1"/>
        <v>112</v>
      </c>
      <c r="D18" s="64">
        <v>111</v>
      </c>
      <c r="E18" s="64">
        <v>1</v>
      </c>
      <c r="F18" s="65">
        <v>0</v>
      </c>
      <c r="G18" s="65">
        <v>0</v>
      </c>
      <c r="K18" s="36"/>
      <c r="O18" s="36"/>
      <c r="P18" s="36"/>
    </row>
    <row r="19" spans="1:16" ht="25.5" customHeight="1">
      <c r="A19" s="72" t="s">
        <v>187</v>
      </c>
      <c r="B19" s="64">
        <f t="shared" si="0"/>
        <v>82</v>
      </c>
      <c r="C19" s="64">
        <f t="shared" si="1"/>
        <v>81</v>
      </c>
      <c r="D19" s="64">
        <v>77</v>
      </c>
      <c r="E19" s="64">
        <v>4</v>
      </c>
      <c r="F19" s="65">
        <v>0</v>
      </c>
      <c r="G19" s="65">
        <v>1</v>
      </c>
      <c r="K19" s="36"/>
      <c r="O19" s="36"/>
      <c r="P19" s="36"/>
    </row>
    <row r="20" spans="1:16" ht="25.5" customHeight="1">
      <c r="A20" s="72" t="s">
        <v>188</v>
      </c>
      <c r="B20" s="64">
        <f t="shared" si="0"/>
        <v>260</v>
      </c>
      <c r="C20" s="64">
        <f t="shared" si="1"/>
        <v>260</v>
      </c>
      <c r="D20" s="64">
        <v>68</v>
      </c>
      <c r="E20" s="64">
        <v>192</v>
      </c>
      <c r="F20" s="65">
        <v>0</v>
      </c>
      <c r="G20" s="65">
        <v>0</v>
      </c>
      <c r="K20" s="36"/>
      <c r="O20" s="36"/>
      <c r="P20" s="36"/>
    </row>
    <row r="21" spans="1:16" ht="25.5" customHeight="1">
      <c r="A21" s="72" t="s">
        <v>189</v>
      </c>
      <c r="B21" s="64">
        <f t="shared" si="0"/>
        <v>274</v>
      </c>
      <c r="C21" s="64">
        <f t="shared" si="1"/>
        <v>273</v>
      </c>
      <c r="D21" s="64">
        <v>52</v>
      </c>
      <c r="E21" s="64">
        <v>221</v>
      </c>
      <c r="F21" s="65">
        <v>0</v>
      </c>
      <c r="G21" s="65">
        <v>1</v>
      </c>
      <c r="K21" s="36"/>
      <c r="O21" s="36"/>
      <c r="P21" s="36"/>
    </row>
    <row r="22" spans="1:16" ht="25.5" customHeight="1">
      <c r="A22" s="72" t="s">
        <v>190</v>
      </c>
      <c r="B22" s="64">
        <f t="shared" si="0"/>
        <v>238</v>
      </c>
      <c r="C22" s="64">
        <f t="shared" si="1"/>
        <v>237</v>
      </c>
      <c r="D22" s="64">
        <v>36</v>
      </c>
      <c r="E22" s="64">
        <v>201</v>
      </c>
      <c r="F22" s="65">
        <v>0</v>
      </c>
      <c r="G22" s="65">
        <v>1</v>
      </c>
      <c r="K22" s="36"/>
      <c r="O22" s="36"/>
      <c r="P22" s="36"/>
    </row>
    <row r="23" spans="1:16" ht="25.5" customHeight="1">
      <c r="A23" s="72" t="s">
        <v>191</v>
      </c>
      <c r="B23" s="64">
        <f t="shared" si="0"/>
        <v>397</v>
      </c>
      <c r="C23" s="64">
        <f t="shared" si="1"/>
        <v>397</v>
      </c>
      <c r="D23" s="64">
        <v>22</v>
      </c>
      <c r="E23" s="64">
        <v>375</v>
      </c>
      <c r="F23" s="65">
        <v>0</v>
      </c>
      <c r="G23" s="65">
        <v>0</v>
      </c>
      <c r="K23" s="36"/>
      <c r="O23" s="36"/>
      <c r="P23" s="36"/>
    </row>
    <row r="24" spans="1:16" ht="25.5" customHeight="1">
      <c r="A24" s="72" t="s">
        <v>192</v>
      </c>
      <c r="B24" s="64">
        <f t="shared" si="0"/>
        <v>626</v>
      </c>
      <c r="C24" s="64">
        <f t="shared" si="1"/>
        <v>626</v>
      </c>
      <c r="D24" s="64">
        <v>4</v>
      </c>
      <c r="E24" s="64">
        <v>622</v>
      </c>
      <c r="F24" s="65">
        <v>0</v>
      </c>
      <c r="G24" s="65">
        <v>0</v>
      </c>
      <c r="K24" s="36"/>
      <c r="O24" s="36"/>
      <c r="P24" s="36"/>
    </row>
    <row r="25" spans="1:16" ht="25.5" customHeight="1">
      <c r="A25" s="72" t="s">
        <v>193</v>
      </c>
      <c r="B25" s="64">
        <f t="shared" si="0"/>
        <v>528</v>
      </c>
      <c r="C25" s="64">
        <f t="shared" si="1"/>
        <v>524</v>
      </c>
      <c r="D25" s="64">
        <v>7</v>
      </c>
      <c r="E25" s="64">
        <v>517</v>
      </c>
      <c r="F25" s="65">
        <v>0</v>
      </c>
      <c r="G25" s="65">
        <v>4</v>
      </c>
      <c r="K25" s="36"/>
      <c r="O25" s="36"/>
      <c r="P25" s="36"/>
    </row>
    <row r="26" spans="1:16" ht="25.5" customHeight="1">
      <c r="A26" s="72" t="s">
        <v>194</v>
      </c>
      <c r="B26" s="64">
        <f t="shared" si="0"/>
        <v>394</v>
      </c>
      <c r="C26" s="64">
        <f t="shared" si="1"/>
        <v>392</v>
      </c>
      <c r="D26" s="64">
        <v>5</v>
      </c>
      <c r="E26" s="64">
        <v>387</v>
      </c>
      <c r="F26" s="65">
        <v>0</v>
      </c>
      <c r="G26" s="65">
        <v>2</v>
      </c>
      <c r="K26" s="36"/>
      <c r="O26" s="36"/>
      <c r="P26" s="36"/>
    </row>
    <row r="27" spans="1:16" ht="25.5" customHeight="1">
      <c r="A27" s="72" t="s">
        <v>195</v>
      </c>
      <c r="B27" s="64">
        <f t="shared" si="0"/>
        <v>334</v>
      </c>
      <c r="C27" s="64">
        <f t="shared" si="1"/>
        <v>331</v>
      </c>
      <c r="D27" s="64">
        <v>19</v>
      </c>
      <c r="E27" s="64">
        <v>312</v>
      </c>
      <c r="F27" s="65">
        <v>0</v>
      </c>
      <c r="G27" s="65">
        <v>3</v>
      </c>
      <c r="K27" s="36"/>
      <c r="O27" s="36"/>
      <c r="P27" s="36"/>
    </row>
    <row r="28" spans="1:16" ht="25.5" customHeight="1">
      <c r="A28" s="72" t="s">
        <v>196</v>
      </c>
      <c r="B28" s="64">
        <f t="shared" si="0"/>
        <v>312</v>
      </c>
      <c r="C28" s="64">
        <f t="shared" si="1"/>
        <v>308</v>
      </c>
      <c r="D28" s="64">
        <v>24</v>
      </c>
      <c r="E28" s="64">
        <v>284</v>
      </c>
      <c r="F28" s="65">
        <v>0</v>
      </c>
      <c r="G28" s="65">
        <v>4</v>
      </c>
      <c r="K28" s="36"/>
      <c r="M28" s="36"/>
      <c r="O28" s="36"/>
      <c r="P28" s="36"/>
    </row>
    <row r="29" spans="1:13" s="36" customFormat="1" ht="25.5" customHeight="1">
      <c r="A29" s="73" t="s">
        <v>242</v>
      </c>
      <c r="B29" s="68">
        <f t="shared" si="0"/>
        <v>222</v>
      </c>
      <c r="C29" s="68">
        <f t="shared" si="1"/>
        <v>217</v>
      </c>
      <c r="D29" s="68">
        <v>33</v>
      </c>
      <c r="E29" s="68">
        <v>184</v>
      </c>
      <c r="F29" s="68">
        <v>0</v>
      </c>
      <c r="G29" s="68">
        <v>5</v>
      </c>
      <c r="M29" s="1"/>
    </row>
    <row r="30" spans="1:16" ht="33" customHeight="1">
      <c r="A30" s="718" t="s">
        <v>243</v>
      </c>
      <c r="B30" s="718"/>
      <c r="C30" s="718"/>
      <c r="D30" s="718"/>
      <c r="E30" s="718"/>
      <c r="F30" s="718"/>
      <c r="G30" s="718"/>
      <c r="K30" s="36"/>
      <c r="O30" s="36"/>
      <c r="P30" s="36"/>
    </row>
    <row r="31" spans="1:16" s="5" customFormat="1" ht="33" customHeight="1">
      <c r="A31" s="727" t="s">
        <v>225</v>
      </c>
      <c r="B31" s="727"/>
      <c r="C31" s="727"/>
      <c r="D31" s="727"/>
      <c r="E31" s="727"/>
      <c r="F31" s="727"/>
      <c r="G31" s="727"/>
      <c r="K31" s="36"/>
      <c r="O31" s="36"/>
      <c r="P31" s="36"/>
    </row>
    <row r="32" spans="1:16" s="5" customFormat="1" ht="29.25" customHeight="1">
      <c r="A32" s="721" t="s">
        <v>226</v>
      </c>
      <c r="B32" s="674" t="s">
        <v>227</v>
      </c>
      <c r="C32" s="675" t="s">
        <v>228</v>
      </c>
      <c r="D32" s="675"/>
      <c r="E32" s="675"/>
      <c r="F32" s="675"/>
      <c r="G32" s="676" t="s">
        <v>229</v>
      </c>
      <c r="H32" s="33"/>
      <c r="K32" s="36"/>
      <c r="O32" s="36"/>
      <c r="P32" s="36"/>
    </row>
    <row r="33" spans="1:16" s="5" customFormat="1" ht="45.75" customHeight="1">
      <c r="A33" s="721"/>
      <c r="B33" s="674"/>
      <c r="C33" s="22" t="s">
        <v>230</v>
      </c>
      <c r="D33" s="20" t="s">
        <v>231</v>
      </c>
      <c r="E33" s="20" t="s">
        <v>232</v>
      </c>
      <c r="F33" s="20" t="s">
        <v>244</v>
      </c>
      <c r="G33" s="676"/>
      <c r="H33" s="33"/>
      <c r="K33" s="36"/>
      <c r="O33" s="36"/>
      <c r="P33" s="36"/>
    </row>
    <row r="34" spans="1:7" s="36" customFormat="1" ht="25.5" customHeight="1">
      <c r="A34" s="72" t="s">
        <v>245</v>
      </c>
      <c r="B34" s="64">
        <f aca="true" t="shared" si="2" ref="B34:B54">SUM(D34:G34)</f>
        <v>213</v>
      </c>
      <c r="C34" s="65">
        <f aca="true" t="shared" si="3" ref="C34:C54">SUM(D34:F34)</f>
        <v>210</v>
      </c>
      <c r="D34" s="64">
        <v>32</v>
      </c>
      <c r="E34" s="64">
        <v>178</v>
      </c>
      <c r="F34" s="64">
        <v>0</v>
      </c>
      <c r="G34" s="64">
        <v>3</v>
      </c>
    </row>
    <row r="35" spans="1:7" s="36" customFormat="1" ht="25.5" customHeight="1">
      <c r="A35" s="72" t="s">
        <v>246</v>
      </c>
      <c r="B35" s="64">
        <f t="shared" si="2"/>
        <v>198</v>
      </c>
      <c r="C35" s="65">
        <f t="shared" si="3"/>
        <v>195</v>
      </c>
      <c r="D35" s="64">
        <v>28</v>
      </c>
      <c r="E35" s="64">
        <v>166</v>
      </c>
      <c r="F35" s="64">
        <v>1</v>
      </c>
      <c r="G35" s="64">
        <v>3</v>
      </c>
    </row>
    <row r="36" spans="1:7" s="36" customFormat="1" ht="25.5" customHeight="1">
      <c r="A36" s="72" t="s">
        <v>247</v>
      </c>
      <c r="B36" s="64">
        <f t="shared" si="2"/>
        <v>199</v>
      </c>
      <c r="C36" s="65">
        <f t="shared" si="3"/>
        <v>194</v>
      </c>
      <c r="D36" s="64">
        <v>24</v>
      </c>
      <c r="E36" s="64">
        <v>168</v>
      </c>
      <c r="F36" s="64">
        <v>2</v>
      </c>
      <c r="G36" s="64">
        <v>5</v>
      </c>
    </row>
    <row r="37" spans="1:16" ht="25.5" customHeight="1">
      <c r="A37" s="72" t="s">
        <v>248</v>
      </c>
      <c r="B37" s="64">
        <f t="shared" si="2"/>
        <v>149</v>
      </c>
      <c r="C37" s="65">
        <f t="shared" si="3"/>
        <v>149</v>
      </c>
      <c r="D37" s="64">
        <v>10</v>
      </c>
      <c r="E37" s="64">
        <v>138</v>
      </c>
      <c r="F37" s="64">
        <v>1</v>
      </c>
      <c r="G37" s="64">
        <v>0</v>
      </c>
      <c r="K37" s="36"/>
      <c r="O37" s="36"/>
      <c r="P37" s="36"/>
    </row>
    <row r="38" spans="1:16" ht="25.5" customHeight="1">
      <c r="A38" s="72" t="s">
        <v>249</v>
      </c>
      <c r="B38" s="64">
        <f t="shared" si="2"/>
        <v>4042</v>
      </c>
      <c r="C38" s="65">
        <f t="shared" si="3"/>
        <v>4040</v>
      </c>
      <c r="D38" s="64">
        <v>11</v>
      </c>
      <c r="E38" s="64">
        <v>4012</v>
      </c>
      <c r="F38" s="64">
        <v>17</v>
      </c>
      <c r="G38" s="64">
        <v>2</v>
      </c>
      <c r="K38" s="36"/>
      <c r="O38" s="36"/>
      <c r="P38" s="36"/>
    </row>
    <row r="39" spans="1:16" ht="25.5" customHeight="1">
      <c r="A39" s="72" t="s">
        <v>250</v>
      </c>
      <c r="B39" s="64">
        <f t="shared" si="2"/>
        <v>1238</v>
      </c>
      <c r="C39" s="65">
        <f t="shared" si="3"/>
        <v>1237</v>
      </c>
      <c r="D39" s="64">
        <v>5</v>
      </c>
      <c r="E39" s="64">
        <v>1228</v>
      </c>
      <c r="F39" s="64">
        <v>4</v>
      </c>
      <c r="G39" s="64">
        <v>1</v>
      </c>
      <c r="K39" s="36"/>
      <c r="O39" s="36"/>
      <c r="P39" s="36"/>
    </row>
    <row r="40" spans="1:16" ht="25.5" customHeight="1">
      <c r="A40" s="72" t="s">
        <v>251</v>
      </c>
      <c r="B40" s="64">
        <f t="shared" si="2"/>
        <v>1172</v>
      </c>
      <c r="C40" s="65">
        <f t="shared" si="3"/>
        <v>1171</v>
      </c>
      <c r="D40" s="64">
        <v>4</v>
      </c>
      <c r="E40" s="64">
        <v>1164</v>
      </c>
      <c r="F40" s="64">
        <v>3</v>
      </c>
      <c r="G40" s="64">
        <v>1</v>
      </c>
      <c r="K40" s="36"/>
      <c r="O40" s="36"/>
      <c r="P40" s="36"/>
    </row>
    <row r="41" spans="1:16" ht="25.5" customHeight="1">
      <c r="A41" s="72" t="s">
        <v>252</v>
      </c>
      <c r="B41" s="64">
        <f t="shared" si="2"/>
        <v>932</v>
      </c>
      <c r="C41" s="65">
        <f t="shared" si="3"/>
        <v>930</v>
      </c>
      <c r="D41" s="64">
        <v>1</v>
      </c>
      <c r="E41" s="64">
        <v>927</v>
      </c>
      <c r="F41" s="64">
        <v>2</v>
      </c>
      <c r="G41" s="64">
        <v>2</v>
      </c>
      <c r="K41" s="36"/>
      <c r="O41" s="36"/>
      <c r="P41" s="36"/>
    </row>
    <row r="42" spans="1:16" ht="25.5" customHeight="1">
      <c r="A42" s="72" t="s">
        <v>253</v>
      </c>
      <c r="B42" s="64">
        <f t="shared" si="2"/>
        <v>663</v>
      </c>
      <c r="C42" s="65">
        <f t="shared" si="3"/>
        <v>661</v>
      </c>
      <c r="D42" s="64">
        <v>1</v>
      </c>
      <c r="E42" s="64">
        <v>658</v>
      </c>
      <c r="F42" s="64">
        <v>2</v>
      </c>
      <c r="G42" s="64">
        <v>2</v>
      </c>
      <c r="K42" s="36"/>
      <c r="O42" s="36"/>
      <c r="P42" s="36"/>
    </row>
    <row r="43" spans="1:16" ht="25.5" customHeight="1">
      <c r="A43" s="72" t="s">
        <v>254</v>
      </c>
      <c r="B43" s="64">
        <f t="shared" si="2"/>
        <v>1817</v>
      </c>
      <c r="C43" s="65">
        <f t="shared" si="3"/>
        <v>1815</v>
      </c>
      <c r="D43" s="64">
        <v>5</v>
      </c>
      <c r="E43" s="64">
        <v>1802</v>
      </c>
      <c r="F43" s="64">
        <v>8</v>
      </c>
      <c r="G43" s="64">
        <v>2</v>
      </c>
      <c r="K43" s="36"/>
      <c r="O43" s="36"/>
      <c r="P43" s="36"/>
    </row>
    <row r="44" spans="1:16" ht="25.5" customHeight="1">
      <c r="A44" s="72" t="s">
        <v>255</v>
      </c>
      <c r="B44" s="64">
        <f t="shared" si="2"/>
        <v>480</v>
      </c>
      <c r="C44" s="65">
        <f t="shared" si="3"/>
        <v>479</v>
      </c>
      <c r="D44" s="64">
        <v>3</v>
      </c>
      <c r="E44" s="64">
        <v>476</v>
      </c>
      <c r="F44" s="64">
        <v>0</v>
      </c>
      <c r="G44" s="64">
        <v>1</v>
      </c>
      <c r="K44" s="36"/>
      <c r="O44" s="36"/>
      <c r="P44" s="36"/>
    </row>
    <row r="45" spans="1:16" ht="25.5" customHeight="1">
      <c r="A45" s="72" t="s">
        <v>256</v>
      </c>
      <c r="B45" s="64">
        <f t="shared" si="2"/>
        <v>386</v>
      </c>
      <c r="C45" s="65">
        <f t="shared" si="3"/>
        <v>385</v>
      </c>
      <c r="D45" s="64">
        <v>2</v>
      </c>
      <c r="E45" s="64">
        <v>382</v>
      </c>
      <c r="F45" s="64">
        <v>1</v>
      </c>
      <c r="G45" s="64">
        <v>1</v>
      </c>
      <c r="K45" s="36"/>
      <c r="O45" s="36"/>
      <c r="P45" s="36"/>
    </row>
    <row r="46" spans="1:16" ht="25.5" customHeight="1">
      <c r="A46" s="72" t="s">
        <v>257</v>
      </c>
      <c r="B46" s="64">
        <f t="shared" si="2"/>
        <v>479</v>
      </c>
      <c r="C46" s="65">
        <f t="shared" si="3"/>
        <v>478</v>
      </c>
      <c r="D46" s="64">
        <v>5</v>
      </c>
      <c r="E46" s="64">
        <v>469</v>
      </c>
      <c r="F46" s="64">
        <v>4</v>
      </c>
      <c r="G46" s="64">
        <v>1</v>
      </c>
      <c r="K46" s="36"/>
      <c r="O46" s="36"/>
      <c r="P46" s="36"/>
    </row>
    <row r="47" spans="1:16" ht="25.5" customHeight="1">
      <c r="A47" s="72" t="s">
        <v>258</v>
      </c>
      <c r="B47" s="64">
        <f t="shared" si="2"/>
        <v>483</v>
      </c>
      <c r="C47" s="65">
        <f t="shared" si="3"/>
        <v>481</v>
      </c>
      <c r="D47" s="64">
        <v>4</v>
      </c>
      <c r="E47" s="64">
        <v>472</v>
      </c>
      <c r="F47" s="64">
        <v>5</v>
      </c>
      <c r="G47" s="64">
        <v>2</v>
      </c>
      <c r="K47" s="36"/>
      <c r="O47" s="36"/>
      <c r="P47" s="36"/>
    </row>
    <row r="48" spans="1:16" ht="25.5" customHeight="1">
      <c r="A48" s="72" t="s">
        <v>259</v>
      </c>
      <c r="B48" s="64">
        <f t="shared" si="2"/>
        <v>918</v>
      </c>
      <c r="C48" s="65">
        <f t="shared" si="3"/>
        <v>918</v>
      </c>
      <c r="D48" s="64">
        <v>21</v>
      </c>
      <c r="E48" s="64">
        <v>890</v>
      </c>
      <c r="F48" s="64">
        <v>7</v>
      </c>
      <c r="G48" s="64">
        <v>0</v>
      </c>
      <c r="K48" s="36"/>
      <c r="O48" s="36"/>
      <c r="P48" s="36"/>
    </row>
    <row r="49" spans="1:16" ht="25.5" customHeight="1">
      <c r="A49" s="72" t="s">
        <v>260</v>
      </c>
      <c r="B49" s="64">
        <f t="shared" si="2"/>
        <v>445</v>
      </c>
      <c r="C49" s="65">
        <f t="shared" si="3"/>
        <v>445</v>
      </c>
      <c r="D49" s="64">
        <v>12</v>
      </c>
      <c r="E49" s="64">
        <v>424</v>
      </c>
      <c r="F49" s="64">
        <v>9</v>
      </c>
      <c r="G49" s="64">
        <v>0</v>
      </c>
      <c r="K49" s="36"/>
      <c r="O49" s="36"/>
      <c r="P49" s="36"/>
    </row>
    <row r="50" spans="1:16" ht="25.5" customHeight="1">
      <c r="A50" s="72" t="s">
        <v>261</v>
      </c>
      <c r="B50" s="64">
        <f t="shared" si="2"/>
        <v>363</v>
      </c>
      <c r="C50" s="65">
        <f t="shared" si="3"/>
        <v>363</v>
      </c>
      <c r="D50" s="64">
        <v>6</v>
      </c>
      <c r="E50" s="64">
        <v>352</v>
      </c>
      <c r="F50" s="64">
        <v>5</v>
      </c>
      <c r="G50" s="64">
        <v>0</v>
      </c>
      <c r="K50" s="36"/>
      <c r="O50" s="36"/>
      <c r="P50" s="36"/>
    </row>
    <row r="51" spans="1:7" ht="25.5" customHeight="1">
      <c r="A51" s="72" t="s">
        <v>262</v>
      </c>
      <c r="B51" s="64">
        <f t="shared" si="2"/>
        <v>290</v>
      </c>
      <c r="C51" s="65">
        <f t="shared" si="3"/>
        <v>290</v>
      </c>
      <c r="D51" s="64">
        <v>5</v>
      </c>
      <c r="E51" s="64">
        <v>280</v>
      </c>
      <c r="F51" s="64">
        <v>5</v>
      </c>
      <c r="G51" s="64">
        <v>0</v>
      </c>
    </row>
    <row r="52" spans="1:7" ht="25.5" customHeight="1">
      <c r="A52" s="72" t="s">
        <v>263</v>
      </c>
      <c r="B52" s="64">
        <f t="shared" si="2"/>
        <v>327</v>
      </c>
      <c r="C52" s="65">
        <f t="shared" si="3"/>
        <v>327</v>
      </c>
      <c r="D52" s="64">
        <v>12</v>
      </c>
      <c r="E52" s="64">
        <v>308</v>
      </c>
      <c r="F52" s="64">
        <v>7</v>
      </c>
      <c r="G52" s="64">
        <v>0</v>
      </c>
    </row>
    <row r="53" spans="1:7" ht="25.5" customHeight="1">
      <c r="A53" s="72" t="s">
        <v>264</v>
      </c>
      <c r="B53" s="64">
        <f t="shared" si="2"/>
        <v>1155</v>
      </c>
      <c r="C53" s="65">
        <f t="shared" si="3"/>
        <v>1155</v>
      </c>
      <c r="D53" s="64">
        <v>81</v>
      </c>
      <c r="E53" s="64">
        <v>1054</v>
      </c>
      <c r="F53" s="64">
        <v>20</v>
      </c>
      <c r="G53" s="64">
        <v>0</v>
      </c>
    </row>
    <row r="54" spans="1:7" ht="25.5" customHeight="1">
      <c r="A54" s="73" t="s">
        <v>265</v>
      </c>
      <c r="B54" s="64">
        <f t="shared" si="2"/>
        <v>51</v>
      </c>
      <c r="C54" s="64">
        <f t="shared" si="3"/>
        <v>51</v>
      </c>
      <c r="D54" s="64">
        <v>17</v>
      </c>
      <c r="E54" s="64">
        <v>19</v>
      </c>
      <c r="F54" s="68">
        <v>15</v>
      </c>
      <c r="G54" s="64">
        <v>0</v>
      </c>
    </row>
    <row r="55" spans="1:7" ht="25.5" customHeight="1">
      <c r="A55" s="19" t="s">
        <v>266</v>
      </c>
      <c r="B55" s="74">
        <v>41.69105893329187</v>
      </c>
      <c r="C55" s="75">
        <v>41.686621907995146</v>
      </c>
      <c r="D55" s="75">
        <v>26.4668</v>
      </c>
      <c r="E55" s="75">
        <v>52.16128690305825</v>
      </c>
      <c r="F55" s="76">
        <v>59.39</v>
      </c>
      <c r="G55" s="75">
        <v>46.98</v>
      </c>
    </row>
    <row r="56" spans="1:7" s="36" customFormat="1" ht="18.75" customHeight="1">
      <c r="A56" s="55" t="s">
        <v>267</v>
      </c>
      <c r="B56" s="55"/>
      <c r="C56" s="55"/>
      <c r="D56" s="55"/>
      <c r="E56" s="55"/>
      <c r="F56" s="55"/>
      <c r="G56" s="55"/>
    </row>
    <row r="57" spans="1:7" ht="18.75" customHeight="1">
      <c r="A57" s="16" t="s">
        <v>993</v>
      </c>
      <c r="B57" s="16"/>
      <c r="C57" s="16"/>
      <c r="D57" s="16"/>
      <c r="E57" s="16"/>
      <c r="F57" s="16"/>
      <c r="G57" s="16"/>
    </row>
    <row r="58" spans="1:7" ht="18.75" customHeight="1">
      <c r="A58" s="16" t="s">
        <v>994</v>
      </c>
      <c r="B58" s="16"/>
      <c r="C58" s="77"/>
      <c r="D58" s="16"/>
      <c r="E58" s="16"/>
      <c r="F58" s="16"/>
      <c r="G58" s="16"/>
    </row>
    <row r="59" spans="1:7" ht="18.75" customHeight="1">
      <c r="A59" s="16" t="s">
        <v>995</v>
      </c>
      <c r="B59" s="16"/>
      <c r="C59" s="16"/>
      <c r="D59" s="16"/>
      <c r="E59" s="16"/>
      <c r="F59" s="16"/>
      <c r="G59" s="16"/>
    </row>
    <row r="60" ht="32.25" customHeight="1">
      <c r="A60" s="16"/>
    </row>
    <row r="61" spans="3:7" ht="32.25" customHeight="1">
      <c r="C61" s="79"/>
      <c r="D61" s="80"/>
      <c r="E61" s="80"/>
      <c r="F61" s="80"/>
      <c r="G61" s="80"/>
    </row>
    <row r="62" ht="32.25" customHeight="1">
      <c r="D62" s="80"/>
    </row>
    <row r="63" ht="32.25" customHeight="1">
      <c r="D63" s="80"/>
    </row>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sheetData>
  <mergeCells count="12">
    <mergeCell ref="A30:G30"/>
    <mergeCell ref="A32:A33"/>
    <mergeCell ref="B32:B33"/>
    <mergeCell ref="C32:F32"/>
    <mergeCell ref="A31:G31"/>
    <mergeCell ref="G32:G33"/>
    <mergeCell ref="A1:G1"/>
    <mergeCell ref="A2:G2"/>
    <mergeCell ref="A3:A4"/>
    <mergeCell ref="B3:B4"/>
    <mergeCell ref="C3:F3"/>
    <mergeCell ref="G3:G4"/>
  </mergeCells>
  <printOptions/>
  <pageMargins left="0.6299212598425197" right="0" top="0.5905511811023623" bottom="0.7874015748031497"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3"/>
  </sheetPr>
  <dimension ref="A1:O28"/>
  <sheetViews>
    <sheetView workbookViewId="0" topLeftCell="A1">
      <selection activeCell="E23" sqref="E23"/>
    </sheetView>
  </sheetViews>
  <sheetFormatPr defaultColWidth="9.00390625" defaultRowHeight="74.25" customHeight="1"/>
  <cols>
    <col min="1" max="1" width="14.125" style="57" customWidth="1"/>
    <col min="2" max="5" width="16.625" style="1" customWidth="1"/>
    <col min="6" max="16384" width="8.25390625" style="1" customWidth="1"/>
  </cols>
  <sheetData>
    <row r="1" spans="1:5" ht="33" customHeight="1">
      <c r="A1" s="718" t="s">
        <v>275</v>
      </c>
      <c r="B1" s="718"/>
      <c r="C1" s="718"/>
      <c r="D1" s="718"/>
      <c r="E1" s="718"/>
    </row>
    <row r="2" spans="1:5" s="5" customFormat="1" ht="33" customHeight="1">
      <c r="A2" s="727" t="s">
        <v>276</v>
      </c>
      <c r="B2" s="727"/>
      <c r="C2" s="727"/>
      <c r="D2" s="727"/>
      <c r="E2" s="18" t="s">
        <v>268</v>
      </c>
    </row>
    <row r="3" spans="1:6" s="5" customFormat="1" ht="35.25" customHeight="1">
      <c r="A3" s="6" t="s">
        <v>70</v>
      </c>
      <c r="B3" s="7" t="s">
        <v>71</v>
      </c>
      <c r="C3" s="7" t="s">
        <v>175</v>
      </c>
      <c r="D3" s="7" t="s">
        <v>176</v>
      </c>
      <c r="E3" s="9" t="s">
        <v>277</v>
      </c>
      <c r="F3" s="33"/>
    </row>
    <row r="4" spans="1:5" s="36" customFormat="1" ht="26.25" customHeight="1">
      <c r="A4" s="81" t="s">
        <v>278</v>
      </c>
      <c r="B4" s="35">
        <f aca="true" t="shared" si="0" ref="B4:B27">SUM(C4:E4)</f>
        <v>0</v>
      </c>
      <c r="C4" s="35">
        <f>SUM(C5:C26)</f>
        <v>0</v>
      </c>
      <c r="D4" s="35">
        <f>SUM(D5:D26)</f>
        <v>0</v>
      </c>
      <c r="E4" s="35">
        <f>SUM(E5:E26)</f>
        <v>0</v>
      </c>
    </row>
    <row r="5" spans="1:5" s="36" customFormat="1" ht="26.25" customHeight="1">
      <c r="A5" s="82" t="s">
        <v>279</v>
      </c>
      <c r="B5" s="35">
        <f t="shared" si="0"/>
        <v>0</v>
      </c>
      <c r="C5" s="35">
        <v>0</v>
      </c>
      <c r="D5" s="35">
        <v>0</v>
      </c>
      <c r="E5" s="35">
        <v>0</v>
      </c>
    </row>
    <row r="6" spans="1:5" s="36" customFormat="1" ht="26.25" customHeight="1">
      <c r="A6" s="82" t="s">
        <v>280</v>
      </c>
      <c r="B6" s="35">
        <f t="shared" si="0"/>
        <v>0</v>
      </c>
      <c r="C6" s="35">
        <v>0</v>
      </c>
      <c r="D6" s="35">
        <v>0</v>
      </c>
      <c r="E6" s="35">
        <v>0</v>
      </c>
    </row>
    <row r="7" spans="1:5" s="36" customFormat="1" ht="26.25" customHeight="1">
      <c r="A7" s="82" t="s">
        <v>281</v>
      </c>
      <c r="B7" s="35">
        <f t="shared" si="0"/>
        <v>0</v>
      </c>
      <c r="C7" s="35">
        <v>0</v>
      </c>
      <c r="D7" s="35">
        <v>0</v>
      </c>
      <c r="E7" s="35">
        <v>0</v>
      </c>
    </row>
    <row r="8" spans="1:5" s="36" customFormat="1" ht="26.25" customHeight="1">
      <c r="A8" s="82" t="s">
        <v>282</v>
      </c>
      <c r="B8" s="35">
        <f t="shared" si="0"/>
        <v>0</v>
      </c>
      <c r="C8" s="35">
        <v>0</v>
      </c>
      <c r="D8" s="35">
        <v>0</v>
      </c>
      <c r="E8" s="35">
        <v>0</v>
      </c>
    </row>
    <row r="9" spans="1:5" ht="26.25" customHeight="1">
      <c r="A9" s="82" t="s">
        <v>283</v>
      </c>
      <c r="B9" s="35">
        <f t="shared" si="0"/>
        <v>0</v>
      </c>
      <c r="C9" s="35">
        <v>0</v>
      </c>
      <c r="D9" s="35">
        <v>0</v>
      </c>
      <c r="E9" s="35">
        <v>0</v>
      </c>
    </row>
    <row r="10" spans="1:5" ht="26.25" customHeight="1">
      <c r="A10" s="82" t="s">
        <v>284</v>
      </c>
      <c r="B10" s="35">
        <f t="shared" si="0"/>
        <v>0</v>
      </c>
      <c r="C10" s="35">
        <v>0</v>
      </c>
      <c r="D10" s="35">
        <v>0</v>
      </c>
      <c r="E10" s="35">
        <v>0</v>
      </c>
    </row>
    <row r="11" spans="1:5" ht="26.25" customHeight="1">
      <c r="A11" s="82" t="s">
        <v>285</v>
      </c>
      <c r="B11" s="35">
        <f t="shared" si="0"/>
        <v>0</v>
      </c>
      <c r="C11" s="35">
        <v>0</v>
      </c>
      <c r="D11" s="35">
        <v>0</v>
      </c>
      <c r="E11" s="35">
        <v>0</v>
      </c>
    </row>
    <row r="12" spans="1:5" ht="26.25" customHeight="1">
      <c r="A12" s="82" t="s">
        <v>286</v>
      </c>
      <c r="B12" s="35">
        <f t="shared" si="0"/>
        <v>0</v>
      </c>
      <c r="C12" s="35">
        <v>0</v>
      </c>
      <c r="D12" s="35">
        <v>0</v>
      </c>
      <c r="E12" s="35">
        <v>0</v>
      </c>
    </row>
    <row r="13" spans="1:5" ht="26.25" customHeight="1">
      <c r="A13" s="82" t="s">
        <v>287</v>
      </c>
      <c r="B13" s="35">
        <f t="shared" si="0"/>
        <v>0</v>
      </c>
      <c r="C13" s="35">
        <v>0</v>
      </c>
      <c r="D13" s="35">
        <v>0</v>
      </c>
      <c r="E13" s="35">
        <v>0</v>
      </c>
    </row>
    <row r="14" spans="1:5" ht="26.25" customHeight="1">
      <c r="A14" s="82" t="s">
        <v>288</v>
      </c>
      <c r="B14" s="35">
        <f t="shared" si="0"/>
        <v>0</v>
      </c>
      <c r="C14" s="35">
        <v>0</v>
      </c>
      <c r="D14" s="35">
        <v>0</v>
      </c>
      <c r="E14" s="35">
        <v>0</v>
      </c>
    </row>
    <row r="15" spans="1:5" ht="26.25" customHeight="1">
      <c r="A15" s="82" t="s">
        <v>289</v>
      </c>
      <c r="B15" s="35">
        <f t="shared" si="0"/>
        <v>0</v>
      </c>
      <c r="C15" s="35">
        <v>0</v>
      </c>
      <c r="D15" s="35">
        <v>0</v>
      </c>
      <c r="E15" s="35">
        <v>0</v>
      </c>
    </row>
    <row r="16" spans="1:5" ht="26.25" customHeight="1">
      <c r="A16" s="82" t="s">
        <v>290</v>
      </c>
      <c r="B16" s="35">
        <f t="shared" si="0"/>
        <v>0</v>
      </c>
      <c r="C16" s="35">
        <v>0</v>
      </c>
      <c r="D16" s="35">
        <v>0</v>
      </c>
      <c r="E16" s="35">
        <v>0</v>
      </c>
    </row>
    <row r="17" spans="1:5" ht="26.25" customHeight="1">
      <c r="A17" s="82" t="s">
        <v>291</v>
      </c>
      <c r="B17" s="35">
        <f t="shared" si="0"/>
        <v>0</v>
      </c>
      <c r="C17" s="35">
        <v>0</v>
      </c>
      <c r="D17" s="35">
        <v>0</v>
      </c>
      <c r="E17" s="35">
        <v>0</v>
      </c>
    </row>
    <row r="18" spans="1:5" ht="26.25" customHeight="1">
      <c r="A18" s="82" t="s">
        <v>292</v>
      </c>
      <c r="B18" s="35">
        <f t="shared" si="0"/>
        <v>0</v>
      </c>
      <c r="C18" s="35">
        <v>0</v>
      </c>
      <c r="D18" s="35">
        <v>0</v>
      </c>
      <c r="E18" s="35">
        <v>0</v>
      </c>
    </row>
    <row r="19" spans="1:5" ht="26.25" customHeight="1">
      <c r="A19" s="82" t="s">
        <v>293</v>
      </c>
      <c r="B19" s="35">
        <f t="shared" si="0"/>
        <v>0</v>
      </c>
      <c r="C19" s="35">
        <v>0</v>
      </c>
      <c r="D19" s="35">
        <v>0</v>
      </c>
      <c r="E19" s="35">
        <v>0</v>
      </c>
    </row>
    <row r="20" spans="1:5" ht="26.25" customHeight="1">
      <c r="A20" s="82" t="s">
        <v>294</v>
      </c>
      <c r="B20" s="35">
        <f t="shared" si="0"/>
        <v>0</v>
      </c>
      <c r="C20" s="35">
        <v>0</v>
      </c>
      <c r="D20" s="35">
        <v>0</v>
      </c>
      <c r="E20" s="35">
        <v>0</v>
      </c>
    </row>
    <row r="21" spans="1:5" ht="26.25" customHeight="1">
      <c r="A21" s="82" t="s">
        <v>295</v>
      </c>
      <c r="B21" s="35">
        <f t="shared" si="0"/>
        <v>0</v>
      </c>
      <c r="C21" s="35">
        <v>0</v>
      </c>
      <c r="D21" s="35">
        <v>0</v>
      </c>
      <c r="E21" s="35">
        <v>0</v>
      </c>
    </row>
    <row r="22" spans="1:5" ht="26.25" customHeight="1">
      <c r="A22" s="82" t="s">
        <v>296</v>
      </c>
      <c r="B22" s="35">
        <f t="shared" si="0"/>
        <v>0</v>
      </c>
      <c r="C22" s="35">
        <v>0</v>
      </c>
      <c r="D22" s="35">
        <v>0</v>
      </c>
      <c r="E22" s="35">
        <v>0</v>
      </c>
    </row>
    <row r="23" spans="1:5" ht="26.25" customHeight="1">
      <c r="A23" s="82" t="s">
        <v>297</v>
      </c>
      <c r="B23" s="35">
        <f t="shared" si="0"/>
        <v>0</v>
      </c>
      <c r="C23" s="35">
        <v>0</v>
      </c>
      <c r="D23" s="35">
        <v>0</v>
      </c>
      <c r="E23" s="35">
        <v>0</v>
      </c>
    </row>
    <row r="24" spans="1:5" ht="26.25" customHeight="1">
      <c r="A24" s="82" t="s">
        <v>298</v>
      </c>
      <c r="B24" s="35">
        <f t="shared" si="0"/>
        <v>0</v>
      </c>
      <c r="C24" s="35">
        <v>0</v>
      </c>
      <c r="D24" s="35">
        <v>0</v>
      </c>
      <c r="E24" s="35">
        <v>0</v>
      </c>
    </row>
    <row r="25" spans="1:5" ht="26.25" customHeight="1">
      <c r="A25" s="82" t="s">
        <v>299</v>
      </c>
      <c r="B25" s="35">
        <f t="shared" si="0"/>
        <v>0</v>
      </c>
      <c r="C25" s="35">
        <v>0</v>
      </c>
      <c r="D25" s="35">
        <v>0</v>
      </c>
      <c r="E25" s="35">
        <v>0</v>
      </c>
    </row>
    <row r="26" spans="1:5" ht="26.25" customHeight="1">
      <c r="A26" s="83" t="s">
        <v>300</v>
      </c>
      <c r="B26" s="35">
        <f t="shared" si="0"/>
        <v>0</v>
      </c>
      <c r="C26" s="35">
        <v>0</v>
      </c>
      <c r="D26" s="35">
        <v>0</v>
      </c>
      <c r="E26" s="35">
        <v>0</v>
      </c>
    </row>
    <row r="27" spans="1:15" ht="26.25" customHeight="1">
      <c r="A27" s="6" t="s">
        <v>301</v>
      </c>
      <c r="B27" s="84">
        <f t="shared" si="0"/>
        <v>0</v>
      </c>
      <c r="C27" s="84">
        <v>0</v>
      </c>
      <c r="D27" s="84">
        <v>0</v>
      </c>
      <c r="E27" s="84">
        <v>0</v>
      </c>
      <c r="F27" s="2"/>
      <c r="G27" s="2"/>
      <c r="H27" s="2"/>
      <c r="I27" s="2"/>
      <c r="J27" s="2"/>
      <c r="K27" s="2"/>
      <c r="L27" s="2"/>
      <c r="M27" s="2"/>
      <c r="N27" s="2"/>
      <c r="O27" s="2"/>
    </row>
    <row r="28" spans="1:15" s="2" customFormat="1" ht="19.5" customHeight="1">
      <c r="A28" s="55" t="s">
        <v>302</v>
      </c>
      <c r="B28" s="55"/>
      <c r="C28" s="55"/>
      <c r="D28" s="55"/>
      <c r="E28" s="55"/>
      <c r="F28" s="55"/>
      <c r="G28" s="55"/>
      <c r="H28" s="55"/>
      <c r="I28" s="55"/>
      <c r="J28" s="55"/>
      <c r="K28" s="55"/>
      <c r="L28" s="55"/>
      <c r="M28" s="55"/>
      <c r="N28" s="55"/>
      <c r="O28" s="55"/>
    </row>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sheetData>
  <mergeCells count="2">
    <mergeCell ref="A1:E1"/>
    <mergeCell ref="A2:D2"/>
  </mergeCells>
  <printOptions/>
  <pageMargins left="0.6299212598425197" right="0" top="0.5905511811023623" bottom="0.7874015748031497"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Q56"/>
  <sheetViews>
    <sheetView zoomScale="75" zoomScaleNormal="75" workbookViewId="0" topLeftCell="A10">
      <selection activeCell="C41" sqref="C41"/>
    </sheetView>
  </sheetViews>
  <sheetFormatPr defaultColWidth="9.00390625" defaultRowHeight="74.25" customHeight="1"/>
  <cols>
    <col min="1" max="1" width="10.875" style="57" customWidth="1"/>
    <col min="2" max="5" width="12.375" style="1" customWidth="1"/>
    <col min="6" max="6" width="13.25390625" style="1" customWidth="1"/>
    <col min="7" max="7" width="12.375" style="1" customWidth="1"/>
    <col min="8" max="10" width="8.25390625" style="1" customWidth="1"/>
    <col min="11" max="12" width="12.625" style="1" bestFit="1" customWidth="1"/>
    <col min="13" max="16384" width="8.25390625" style="1" customWidth="1"/>
  </cols>
  <sheetData>
    <row r="1" spans="1:7" ht="33" customHeight="1">
      <c r="A1" s="718" t="s">
        <v>303</v>
      </c>
      <c r="B1" s="718"/>
      <c r="C1" s="718"/>
      <c r="D1" s="718"/>
      <c r="E1" s="718"/>
      <c r="F1" s="718"/>
      <c r="G1" s="718"/>
    </row>
    <row r="2" spans="1:7" s="5" customFormat="1" ht="33" customHeight="1">
      <c r="A2" s="727" t="s">
        <v>304</v>
      </c>
      <c r="B2" s="727"/>
      <c r="C2" s="727"/>
      <c r="D2" s="727"/>
      <c r="E2" s="727"/>
      <c r="F2" s="727"/>
      <c r="G2" s="18" t="s">
        <v>305</v>
      </c>
    </row>
    <row r="3" spans="1:8" s="5" customFormat="1" ht="33" customHeight="1">
      <c r="A3" s="732" t="s">
        <v>70</v>
      </c>
      <c r="B3" s="731" t="s">
        <v>71</v>
      </c>
      <c r="C3" s="733" t="s">
        <v>154</v>
      </c>
      <c r="D3" s="733"/>
      <c r="E3" s="733"/>
      <c r="F3" s="733"/>
      <c r="G3" s="730" t="s">
        <v>155</v>
      </c>
      <c r="H3" s="33"/>
    </row>
    <row r="4" spans="1:8" s="5" customFormat="1" ht="33" customHeight="1">
      <c r="A4" s="732"/>
      <c r="B4" s="731"/>
      <c r="C4" s="7" t="s">
        <v>116</v>
      </c>
      <c r="D4" s="7" t="s">
        <v>306</v>
      </c>
      <c r="E4" s="7" t="s">
        <v>159</v>
      </c>
      <c r="F4" s="8" t="s">
        <v>307</v>
      </c>
      <c r="G4" s="730"/>
      <c r="H4" s="33"/>
    </row>
    <row r="5" spans="1:12" s="36" customFormat="1" ht="27" customHeight="1">
      <c r="A5" s="81" t="s">
        <v>278</v>
      </c>
      <c r="B5" s="64">
        <f aca="true" t="shared" si="0" ref="B5:B27">SUM(D5:G5)</f>
        <v>9837</v>
      </c>
      <c r="C5" s="64">
        <f aca="true" t="shared" si="1" ref="C5:C27">SUM(D5:F5)</f>
        <v>9816</v>
      </c>
      <c r="D5" s="64">
        <f>SUM(D6:D27)+SUM(D32:D52)</f>
        <v>272</v>
      </c>
      <c r="E5" s="64">
        <f>SUM(E6:E27)+SUM(E32:E52)</f>
        <v>9472</v>
      </c>
      <c r="F5" s="64">
        <f>SUM(F6:F27)+SUM(F32:F52)</f>
        <v>72</v>
      </c>
      <c r="G5" s="64">
        <f>SUM(G6:G27)+SUM(G32:G52)</f>
        <v>21</v>
      </c>
      <c r="K5" s="85"/>
      <c r="L5" s="85"/>
    </row>
    <row r="6" spans="1:12" s="36" customFormat="1" ht="27" customHeight="1">
      <c r="A6" s="82" t="s">
        <v>308</v>
      </c>
      <c r="B6" s="64">
        <f t="shared" si="0"/>
        <v>0</v>
      </c>
      <c r="C6" s="64">
        <f t="shared" si="1"/>
        <v>0</v>
      </c>
      <c r="D6" s="64">
        <v>0</v>
      </c>
      <c r="E6" s="64">
        <v>0</v>
      </c>
      <c r="F6" s="64">
        <v>0</v>
      </c>
      <c r="G6" s="64">
        <v>0</v>
      </c>
      <c r="K6" s="85"/>
      <c r="L6" s="85"/>
    </row>
    <row r="7" spans="1:12" s="36" customFormat="1" ht="27" customHeight="1">
      <c r="A7" s="82" t="s">
        <v>309</v>
      </c>
      <c r="B7" s="64">
        <f t="shared" si="0"/>
        <v>0</v>
      </c>
      <c r="C7" s="64">
        <f t="shared" si="1"/>
        <v>0</v>
      </c>
      <c r="D7" s="64">
        <v>0</v>
      </c>
      <c r="E7" s="64">
        <v>0</v>
      </c>
      <c r="F7" s="64">
        <v>0</v>
      </c>
      <c r="G7" s="64">
        <v>0</v>
      </c>
      <c r="K7" s="85"/>
      <c r="L7" s="85"/>
    </row>
    <row r="8" spans="1:12" s="36" customFormat="1" ht="27" customHeight="1">
      <c r="A8" s="82" t="s">
        <v>310</v>
      </c>
      <c r="B8" s="64">
        <f t="shared" si="0"/>
        <v>0</v>
      </c>
      <c r="C8" s="64">
        <f t="shared" si="1"/>
        <v>0</v>
      </c>
      <c r="D8" s="64">
        <v>0</v>
      </c>
      <c r="E8" s="64">
        <v>0</v>
      </c>
      <c r="F8" s="64">
        <v>0</v>
      </c>
      <c r="G8" s="64">
        <v>0</v>
      </c>
      <c r="K8" s="85"/>
      <c r="L8" s="85"/>
    </row>
    <row r="9" spans="1:12" s="36" customFormat="1" ht="27" customHeight="1">
      <c r="A9" s="82" t="s">
        <v>311</v>
      </c>
      <c r="B9" s="64">
        <f t="shared" si="0"/>
        <v>0</v>
      </c>
      <c r="C9" s="64">
        <f t="shared" si="1"/>
        <v>0</v>
      </c>
      <c r="D9" s="64">
        <v>0</v>
      </c>
      <c r="E9" s="64">
        <v>0</v>
      </c>
      <c r="F9" s="64">
        <v>0</v>
      </c>
      <c r="G9" s="64">
        <v>0</v>
      </c>
      <c r="K9" s="85"/>
      <c r="L9" s="85"/>
    </row>
    <row r="10" spans="1:12" s="36" customFormat="1" ht="27" customHeight="1">
      <c r="A10" s="82" t="s">
        <v>312</v>
      </c>
      <c r="B10" s="64">
        <f t="shared" si="0"/>
        <v>0</v>
      </c>
      <c r="C10" s="64">
        <f t="shared" si="1"/>
        <v>0</v>
      </c>
      <c r="D10" s="64">
        <v>0</v>
      </c>
      <c r="E10" s="64">
        <v>0</v>
      </c>
      <c r="F10" s="64">
        <v>0</v>
      </c>
      <c r="G10" s="64">
        <v>0</v>
      </c>
      <c r="K10" s="85"/>
      <c r="L10" s="85"/>
    </row>
    <row r="11" spans="1:12" ht="27" customHeight="1">
      <c r="A11" s="82" t="s">
        <v>313</v>
      </c>
      <c r="B11" s="64">
        <f t="shared" si="0"/>
        <v>0</v>
      </c>
      <c r="C11" s="64">
        <f t="shared" si="1"/>
        <v>0</v>
      </c>
      <c r="D11" s="64">
        <v>0</v>
      </c>
      <c r="E11" s="64">
        <v>0</v>
      </c>
      <c r="F11" s="64">
        <v>0</v>
      </c>
      <c r="G11" s="64">
        <v>0</v>
      </c>
      <c r="J11" s="36"/>
      <c r="K11" s="85"/>
      <c r="L11" s="85"/>
    </row>
    <row r="12" spans="1:12" ht="27" customHeight="1">
      <c r="A12" s="82" t="s">
        <v>314</v>
      </c>
      <c r="B12" s="64">
        <f t="shared" si="0"/>
        <v>0</v>
      </c>
      <c r="C12" s="64">
        <f t="shared" si="1"/>
        <v>0</v>
      </c>
      <c r="D12" s="64">
        <v>0</v>
      </c>
      <c r="E12" s="64">
        <v>0</v>
      </c>
      <c r="F12" s="64">
        <v>0</v>
      </c>
      <c r="G12" s="64">
        <v>0</v>
      </c>
      <c r="J12" s="36"/>
      <c r="K12" s="85"/>
      <c r="L12" s="85"/>
    </row>
    <row r="13" spans="1:12" ht="27" customHeight="1">
      <c r="A13" s="82" t="s">
        <v>315</v>
      </c>
      <c r="B13" s="64">
        <f t="shared" si="0"/>
        <v>0</v>
      </c>
      <c r="C13" s="64">
        <f t="shared" si="1"/>
        <v>0</v>
      </c>
      <c r="D13" s="64">
        <v>0</v>
      </c>
      <c r="E13" s="64">
        <v>0</v>
      </c>
      <c r="F13" s="64">
        <v>0</v>
      </c>
      <c r="G13" s="64">
        <v>0</v>
      </c>
      <c r="J13" s="36"/>
      <c r="K13" s="85"/>
      <c r="L13" s="85"/>
    </row>
    <row r="14" spans="1:12" ht="27" customHeight="1">
      <c r="A14" s="82" t="s">
        <v>184</v>
      </c>
      <c r="B14" s="64">
        <f t="shared" si="0"/>
        <v>0</v>
      </c>
      <c r="C14" s="64">
        <f t="shared" si="1"/>
        <v>0</v>
      </c>
      <c r="D14" s="64">
        <v>0</v>
      </c>
      <c r="E14" s="64">
        <v>0</v>
      </c>
      <c r="F14" s="64">
        <v>0</v>
      </c>
      <c r="G14" s="64">
        <v>0</v>
      </c>
      <c r="J14" s="36"/>
      <c r="K14" s="85"/>
      <c r="L14" s="85"/>
    </row>
    <row r="15" spans="1:12" ht="27" customHeight="1">
      <c r="A15" s="82" t="s">
        <v>185</v>
      </c>
      <c r="B15" s="64">
        <f t="shared" si="0"/>
        <v>0</v>
      </c>
      <c r="C15" s="64">
        <f t="shared" si="1"/>
        <v>0</v>
      </c>
      <c r="D15" s="64">
        <v>0</v>
      </c>
      <c r="E15" s="64">
        <v>0</v>
      </c>
      <c r="F15" s="64">
        <v>0</v>
      </c>
      <c r="G15" s="64">
        <v>0</v>
      </c>
      <c r="J15" s="36"/>
      <c r="K15" s="85"/>
      <c r="L15" s="85"/>
    </row>
    <row r="16" spans="1:12" ht="27" customHeight="1">
      <c r="A16" s="82" t="s">
        <v>186</v>
      </c>
      <c r="B16" s="64">
        <f t="shared" si="0"/>
        <v>0</v>
      </c>
      <c r="C16" s="64">
        <f t="shared" si="1"/>
        <v>0</v>
      </c>
      <c r="D16" s="64">
        <v>0</v>
      </c>
      <c r="E16" s="64">
        <v>0</v>
      </c>
      <c r="F16" s="64">
        <v>0</v>
      </c>
      <c r="G16" s="64">
        <v>0</v>
      </c>
      <c r="J16" s="36"/>
      <c r="K16" s="85"/>
      <c r="L16" s="85"/>
    </row>
    <row r="17" spans="1:12" ht="27" customHeight="1">
      <c r="A17" s="82" t="s">
        <v>187</v>
      </c>
      <c r="B17" s="64">
        <f t="shared" si="0"/>
        <v>2</v>
      </c>
      <c r="C17" s="64">
        <f t="shared" si="1"/>
        <v>1</v>
      </c>
      <c r="D17" s="64">
        <v>0</v>
      </c>
      <c r="E17" s="64">
        <v>1</v>
      </c>
      <c r="F17" s="64">
        <v>0</v>
      </c>
      <c r="G17" s="64">
        <v>1</v>
      </c>
      <c r="J17" s="36"/>
      <c r="K17" s="85"/>
      <c r="L17" s="85"/>
    </row>
    <row r="18" spans="1:12" ht="27" customHeight="1">
      <c r="A18" s="82" t="s">
        <v>188</v>
      </c>
      <c r="B18" s="64">
        <f t="shared" si="0"/>
        <v>0</v>
      </c>
      <c r="C18" s="64">
        <f t="shared" si="1"/>
        <v>0</v>
      </c>
      <c r="D18" s="64">
        <v>0</v>
      </c>
      <c r="E18" s="64">
        <v>0</v>
      </c>
      <c r="F18" s="64">
        <v>0</v>
      </c>
      <c r="G18" s="64">
        <v>0</v>
      </c>
      <c r="J18" s="36"/>
      <c r="K18" s="85"/>
      <c r="L18" s="85"/>
    </row>
    <row r="19" spans="1:12" ht="27" customHeight="1">
      <c r="A19" s="82" t="s">
        <v>189</v>
      </c>
      <c r="B19" s="64">
        <f t="shared" si="0"/>
        <v>1</v>
      </c>
      <c r="C19" s="64">
        <f t="shared" si="1"/>
        <v>0</v>
      </c>
      <c r="D19" s="64">
        <v>0</v>
      </c>
      <c r="E19" s="64">
        <v>0</v>
      </c>
      <c r="F19" s="64">
        <v>0</v>
      </c>
      <c r="G19" s="64">
        <v>1</v>
      </c>
      <c r="J19" s="36"/>
      <c r="K19" s="85"/>
      <c r="L19" s="85"/>
    </row>
    <row r="20" spans="1:12" ht="27" customHeight="1">
      <c r="A20" s="82" t="s">
        <v>190</v>
      </c>
      <c r="B20" s="64">
        <f t="shared" si="0"/>
        <v>2</v>
      </c>
      <c r="C20" s="64">
        <f t="shared" si="1"/>
        <v>1</v>
      </c>
      <c r="D20" s="64">
        <v>1</v>
      </c>
      <c r="E20" s="64">
        <v>0</v>
      </c>
      <c r="F20" s="64">
        <v>0</v>
      </c>
      <c r="G20" s="64">
        <v>1</v>
      </c>
      <c r="J20" s="36"/>
      <c r="K20" s="85"/>
      <c r="L20" s="85"/>
    </row>
    <row r="21" spans="1:12" ht="27" customHeight="1">
      <c r="A21" s="82" t="s">
        <v>191</v>
      </c>
      <c r="B21" s="64">
        <f t="shared" si="0"/>
        <v>2</v>
      </c>
      <c r="C21" s="64">
        <f t="shared" si="1"/>
        <v>2</v>
      </c>
      <c r="D21" s="64">
        <v>0</v>
      </c>
      <c r="E21" s="64">
        <v>2</v>
      </c>
      <c r="F21" s="64">
        <v>0</v>
      </c>
      <c r="G21" s="64">
        <v>0</v>
      </c>
      <c r="J21" s="36"/>
      <c r="K21" s="85"/>
      <c r="L21" s="85"/>
    </row>
    <row r="22" spans="1:12" ht="27" customHeight="1">
      <c r="A22" s="82" t="s">
        <v>192</v>
      </c>
      <c r="B22" s="64">
        <f t="shared" si="0"/>
        <v>2</v>
      </c>
      <c r="C22" s="64">
        <f t="shared" si="1"/>
        <v>2</v>
      </c>
      <c r="D22" s="64">
        <v>0</v>
      </c>
      <c r="E22" s="64">
        <v>2</v>
      </c>
      <c r="F22" s="64">
        <v>0</v>
      </c>
      <c r="G22" s="64">
        <v>0</v>
      </c>
      <c r="J22" s="36"/>
      <c r="K22" s="85"/>
      <c r="L22" s="85"/>
    </row>
    <row r="23" spans="1:12" ht="27" customHeight="1">
      <c r="A23" s="82" t="s">
        <v>193</v>
      </c>
      <c r="B23" s="64">
        <f t="shared" si="0"/>
        <v>5</v>
      </c>
      <c r="C23" s="64">
        <f t="shared" si="1"/>
        <v>2</v>
      </c>
      <c r="D23" s="64">
        <v>0</v>
      </c>
      <c r="E23" s="64">
        <v>2</v>
      </c>
      <c r="F23" s="64">
        <v>0</v>
      </c>
      <c r="G23" s="64">
        <v>3</v>
      </c>
      <c r="J23" s="36"/>
      <c r="K23" s="85"/>
      <c r="L23" s="85"/>
    </row>
    <row r="24" spans="1:12" ht="27" customHeight="1">
      <c r="A24" s="82" t="s">
        <v>194</v>
      </c>
      <c r="B24" s="64">
        <f t="shared" si="0"/>
        <v>8</v>
      </c>
      <c r="C24" s="64">
        <f t="shared" si="1"/>
        <v>7</v>
      </c>
      <c r="D24" s="64">
        <v>3</v>
      </c>
      <c r="E24" s="64">
        <v>4</v>
      </c>
      <c r="F24" s="64">
        <v>0</v>
      </c>
      <c r="G24" s="64">
        <v>1</v>
      </c>
      <c r="J24" s="36"/>
      <c r="K24" s="85"/>
      <c r="L24" s="85"/>
    </row>
    <row r="25" spans="1:12" ht="27" customHeight="1">
      <c r="A25" s="82" t="s">
        <v>195</v>
      </c>
      <c r="B25" s="64">
        <f t="shared" si="0"/>
        <v>17</v>
      </c>
      <c r="C25" s="64">
        <f t="shared" si="1"/>
        <v>17</v>
      </c>
      <c r="D25" s="64">
        <v>15</v>
      </c>
      <c r="E25" s="64">
        <v>2</v>
      </c>
      <c r="F25" s="64">
        <v>0</v>
      </c>
      <c r="G25" s="64">
        <v>0</v>
      </c>
      <c r="J25" s="36"/>
      <c r="K25" s="85"/>
      <c r="L25" s="85"/>
    </row>
    <row r="26" spans="1:12" ht="27" customHeight="1">
      <c r="A26" s="82" t="s">
        <v>196</v>
      </c>
      <c r="B26" s="64">
        <f t="shared" si="0"/>
        <v>32</v>
      </c>
      <c r="C26" s="64">
        <f t="shared" si="1"/>
        <v>30</v>
      </c>
      <c r="D26" s="64">
        <v>23</v>
      </c>
      <c r="E26" s="64">
        <v>7</v>
      </c>
      <c r="F26" s="64">
        <v>0</v>
      </c>
      <c r="G26" s="64">
        <v>2</v>
      </c>
      <c r="J26" s="36"/>
      <c r="K26" s="85"/>
      <c r="L26" s="85"/>
    </row>
    <row r="27" spans="1:12" s="36" customFormat="1" ht="27" customHeight="1">
      <c r="A27" s="83" t="s">
        <v>316</v>
      </c>
      <c r="B27" s="67">
        <f t="shared" si="0"/>
        <v>40</v>
      </c>
      <c r="C27" s="68">
        <f t="shared" si="1"/>
        <v>39</v>
      </c>
      <c r="D27" s="68">
        <v>30</v>
      </c>
      <c r="E27" s="68">
        <v>9</v>
      </c>
      <c r="F27" s="68">
        <v>0</v>
      </c>
      <c r="G27" s="68">
        <v>1</v>
      </c>
      <c r="K27" s="85"/>
      <c r="L27" s="85"/>
    </row>
    <row r="28" spans="1:12" ht="33" customHeight="1">
      <c r="A28" s="718" t="s">
        <v>317</v>
      </c>
      <c r="B28" s="718"/>
      <c r="C28" s="718"/>
      <c r="D28" s="718"/>
      <c r="E28" s="718"/>
      <c r="F28" s="718"/>
      <c r="G28" s="718"/>
      <c r="L28" s="85"/>
    </row>
    <row r="29" spans="1:12" s="5" customFormat="1" ht="33" customHeight="1">
      <c r="A29" s="727" t="s">
        <v>304</v>
      </c>
      <c r="B29" s="727"/>
      <c r="C29" s="727"/>
      <c r="D29" s="727"/>
      <c r="E29" s="727"/>
      <c r="F29" s="727"/>
      <c r="G29" s="18" t="s">
        <v>305</v>
      </c>
      <c r="L29" s="85"/>
    </row>
    <row r="30" spans="1:12" s="5" customFormat="1" ht="33" customHeight="1">
      <c r="A30" s="732" t="s">
        <v>70</v>
      </c>
      <c r="B30" s="731" t="s">
        <v>71</v>
      </c>
      <c r="C30" s="733" t="s">
        <v>154</v>
      </c>
      <c r="D30" s="733"/>
      <c r="E30" s="733"/>
      <c r="F30" s="733"/>
      <c r="G30" s="730" t="s">
        <v>155</v>
      </c>
      <c r="H30" s="33"/>
      <c r="L30" s="85"/>
    </row>
    <row r="31" spans="1:12" s="5" customFormat="1" ht="33" customHeight="1">
      <c r="A31" s="732"/>
      <c r="B31" s="731"/>
      <c r="C31" s="7" t="s">
        <v>116</v>
      </c>
      <c r="D31" s="7" t="s">
        <v>306</v>
      </c>
      <c r="E31" s="7" t="s">
        <v>159</v>
      </c>
      <c r="F31" s="8" t="s">
        <v>318</v>
      </c>
      <c r="G31" s="730"/>
      <c r="H31" s="33"/>
      <c r="L31" s="85"/>
    </row>
    <row r="32" spans="1:12" s="36" customFormat="1" ht="27.75" customHeight="1">
      <c r="A32" s="82" t="s">
        <v>280</v>
      </c>
      <c r="B32" s="64">
        <f aca="true" t="shared" si="2" ref="B32:B52">SUM(D32:G32)</f>
        <v>26</v>
      </c>
      <c r="C32" s="64">
        <f aca="true" t="shared" si="3" ref="C32:C52">SUM(D32:F32)</f>
        <v>25</v>
      </c>
      <c r="D32" s="64">
        <v>20</v>
      </c>
      <c r="E32" s="86">
        <v>5</v>
      </c>
      <c r="F32" s="64">
        <v>0</v>
      </c>
      <c r="G32" s="65">
        <v>1</v>
      </c>
      <c r="K32" s="85"/>
      <c r="L32" s="85"/>
    </row>
    <row r="33" spans="1:12" s="36" customFormat="1" ht="27.75" customHeight="1">
      <c r="A33" s="82" t="s">
        <v>281</v>
      </c>
      <c r="B33" s="64">
        <f t="shared" si="2"/>
        <v>34</v>
      </c>
      <c r="C33" s="64">
        <f t="shared" si="3"/>
        <v>33</v>
      </c>
      <c r="D33" s="64">
        <v>19</v>
      </c>
      <c r="E33" s="64">
        <v>14</v>
      </c>
      <c r="F33" s="64">
        <v>0</v>
      </c>
      <c r="G33" s="64">
        <v>1</v>
      </c>
      <c r="K33" s="85"/>
      <c r="L33" s="85"/>
    </row>
    <row r="34" spans="1:12" s="36" customFormat="1" ht="27.75" customHeight="1">
      <c r="A34" s="82" t="s">
        <v>282</v>
      </c>
      <c r="B34" s="64">
        <f t="shared" si="2"/>
        <v>29</v>
      </c>
      <c r="C34" s="64">
        <f t="shared" si="3"/>
        <v>28</v>
      </c>
      <c r="D34" s="64">
        <v>17</v>
      </c>
      <c r="E34" s="86">
        <v>10</v>
      </c>
      <c r="F34" s="64">
        <v>1</v>
      </c>
      <c r="G34" s="65">
        <v>1</v>
      </c>
      <c r="K34" s="85"/>
      <c r="L34" s="85"/>
    </row>
    <row r="35" spans="1:12" ht="27.75" customHeight="1">
      <c r="A35" s="82" t="s">
        <v>283</v>
      </c>
      <c r="B35" s="64">
        <f t="shared" si="2"/>
        <v>15</v>
      </c>
      <c r="C35" s="64">
        <f t="shared" si="3"/>
        <v>15</v>
      </c>
      <c r="D35" s="64">
        <v>7</v>
      </c>
      <c r="E35" s="64">
        <v>7</v>
      </c>
      <c r="F35" s="64">
        <v>1</v>
      </c>
      <c r="G35" s="64">
        <v>0</v>
      </c>
      <c r="J35" s="36"/>
      <c r="K35" s="85"/>
      <c r="L35" s="85"/>
    </row>
    <row r="36" spans="1:12" ht="27.75" customHeight="1">
      <c r="A36" s="82" t="s">
        <v>284</v>
      </c>
      <c r="B36" s="64">
        <f t="shared" si="2"/>
        <v>2096</v>
      </c>
      <c r="C36" s="64">
        <f t="shared" si="3"/>
        <v>2095</v>
      </c>
      <c r="D36" s="64">
        <v>8</v>
      </c>
      <c r="E36" s="64">
        <v>2074</v>
      </c>
      <c r="F36" s="64">
        <v>13</v>
      </c>
      <c r="G36" s="64">
        <v>1</v>
      </c>
      <c r="J36" s="36"/>
      <c r="K36" s="85"/>
      <c r="L36" s="85"/>
    </row>
    <row r="37" spans="1:12" ht="27.75" customHeight="1">
      <c r="A37" s="82" t="s">
        <v>285</v>
      </c>
      <c r="B37" s="64">
        <f t="shared" si="2"/>
        <v>768</v>
      </c>
      <c r="C37" s="64">
        <f t="shared" si="3"/>
        <v>767</v>
      </c>
      <c r="D37" s="64">
        <v>5</v>
      </c>
      <c r="E37" s="64">
        <v>760</v>
      </c>
      <c r="F37" s="64">
        <v>2</v>
      </c>
      <c r="G37" s="64">
        <v>1</v>
      </c>
      <c r="J37" s="36"/>
      <c r="K37" s="85"/>
      <c r="L37" s="85"/>
    </row>
    <row r="38" spans="1:12" ht="27.75" customHeight="1">
      <c r="A38" s="82" t="s">
        <v>286</v>
      </c>
      <c r="B38" s="64">
        <f t="shared" si="2"/>
        <v>800</v>
      </c>
      <c r="C38" s="64">
        <f t="shared" si="3"/>
        <v>800</v>
      </c>
      <c r="D38" s="64">
        <v>3</v>
      </c>
      <c r="E38" s="64">
        <v>794</v>
      </c>
      <c r="F38" s="64">
        <v>3</v>
      </c>
      <c r="G38" s="64">
        <v>0</v>
      </c>
      <c r="J38" s="36"/>
      <c r="K38" s="85"/>
      <c r="L38" s="85"/>
    </row>
    <row r="39" spans="1:12" ht="27.75" customHeight="1">
      <c r="A39" s="82" t="s">
        <v>287</v>
      </c>
      <c r="B39" s="64">
        <f t="shared" si="2"/>
        <v>653</v>
      </c>
      <c r="C39" s="64">
        <f t="shared" si="3"/>
        <v>651</v>
      </c>
      <c r="D39" s="64">
        <v>1</v>
      </c>
      <c r="E39" s="64">
        <v>649</v>
      </c>
      <c r="F39" s="64">
        <v>1</v>
      </c>
      <c r="G39" s="64">
        <v>2</v>
      </c>
      <c r="J39" s="36"/>
      <c r="K39" s="85"/>
      <c r="L39" s="85"/>
    </row>
    <row r="40" spans="1:12" ht="27.75" customHeight="1">
      <c r="A40" s="82" t="s">
        <v>288</v>
      </c>
      <c r="B40" s="64">
        <f t="shared" si="2"/>
        <v>561</v>
      </c>
      <c r="C40" s="64">
        <f t="shared" si="3"/>
        <v>560</v>
      </c>
      <c r="D40" s="64">
        <v>1</v>
      </c>
      <c r="E40" s="64">
        <v>558</v>
      </c>
      <c r="F40" s="64">
        <v>1</v>
      </c>
      <c r="G40" s="64">
        <v>1</v>
      </c>
      <c r="J40" s="36"/>
      <c r="K40" s="85"/>
      <c r="L40" s="85"/>
    </row>
    <row r="41" spans="1:12" ht="27.75" customHeight="1">
      <c r="A41" s="82" t="s">
        <v>289</v>
      </c>
      <c r="B41" s="64">
        <f t="shared" si="2"/>
        <v>715</v>
      </c>
      <c r="C41" s="64">
        <f t="shared" si="3"/>
        <v>714</v>
      </c>
      <c r="D41" s="64">
        <v>2</v>
      </c>
      <c r="E41" s="64">
        <v>709</v>
      </c>
      <c r="F41" s="64">
        <v>3</v>
      </c>
      <c r="G41" s="64">
        <v>1</v>
      </c>
      <c r="J41" s="36"/>
      <c r="K41" s="85"/>
      <c r="L41" s="85"/>
    </row>
    <row r="42" spans="1:12" ht="27.75" customHeight="1">
      <c r="A42" s="82" t="s">
        <v>290</v>
      </c>
      <c r="B42" s="64">
        <f t="shared" si="2"/>
        <v>383</v>
      </c>
      <c r="C42" s="64">
        <f t="shared" si="3"/>
        <v>383</v>
      </c>
      <c r="D42" s="64">
        <v>3</v>
      </c>
      <c r="E42" s="64">
        <v>380</v>
      </c>
      <c r="F42" s="64">
        <v>0</v>
      </c>
      <c r="G42" s="64">
        <v>0</v>
      </c>
      <c r="J42" s="36"/>
      <c r="K42" s="85"/>
      <c r="L42" s="85"/>
    </row>
    <row r="43" spans="1:12" ht="27.75" customHeight="1">
      <c r="A43" s="82" t="s">
        <v>291</v>
      </c>
      <c r="B43" s="64">
        <f t="shared" si="2"/>
        <v>254</v>
      </c>
      <c r="C43" s="64">
        <f t="shared" si="3"/>
        <v>254</v>
      </c>
      <c r="D43" s="64">
        <v>1</v>
      </c>
      <c r="E43" s="64">
        <v>252</v>
      </c>
      <c r="F43" s="64">
        <v>1</v>
      </c>
      <c r="G43" s="64">
        <v>0</v>
      </c>
      <c r="J43" s="36"/>
      <c r="K43" s="85"/>
      <c r="L43" s="85"/>
    </row>
    <row r="44" spans="1:12" ht="27.75" customHeight="1">
      <c r="A44" s="82" t="s">
        <v>292</v>
      </c>
      <c r="B44" s="64">
        <f t="shared" si="2"/>
        <v>312</v>
      </c>
      <c r="C44" s="64">
        <f t="shared" si="3"/>
        <v>311</v>
      </c>
      <c r="D44" s="64">
        <v>4</v>
      </c>
      <c r="E44" s="64">
        <v>305</v>
      </c>
      <c r="F44" s="64">
        <v>2</v>
      </c>
      <c r="G44" s="64">
        <v>1</v>
      </c>
      <c r="J44" s="36"/>
      <c r="K44" s="85"/>
      <c r="L44" s="85"/>
    </row>
    <row r="45" spans="1:12" ht="27.75" customHeight="1">
      <c r="A45" s="82" t="s">
        <v>293</v>
      </c>
      <c r="B45" s="64">
        <f t="shared" si="2"/>
        <v>365</v>
      </c>
      <c r="C45" s="64">
        <f t="shared" si="3"/>
        <v>364</v>
      </c>
      <c r="D45" s="64">
        <v>3</v>
      </c>
      <c r="E45" s="64">
        <v>360</v>
      </c>
      <c r="F45" s="64">
        <v>1</v>
      </c>
      <c r="G45" s="64">
        <v>1</v>
      </c>
      <c r="J45" s="36"/>
      <c r="K45" s="85"/>
      <c r="L45" s="85"/>
    </row>
    <row r="46" spans="1:12" ht="27.75" customHeight="1">
      <c r="A46" s="82" t="s">
        <v>294</v>
      </c>
      <c r="B46" s="64">
        <f t="shared" si="2"/>
        <v>713</v>
      </c>
      <c r="C46" s="64">
        <f t="shared" si="3"/>
        <v>713</v>
      </c>
      <c r="D46" s="64">
        <v>15</v>
      </c>
      <c r="E46" s="64">
        <v>693</v>
      </c>
      <c r="F46" s="64">
        <v>5</v>
      </c>
      <c r="G46" s="64">
        <v>0</v>
      </c>
      <c r="J46" s="36"/>
      <c r="K46" s="85"/>
      <c r="L46" s="85"/>
    </row>
    <row r="47" spans="1:12" ht="27.75" customHeight="1">
      <c r="A47" s="82" t="s">
        <v>295</v>
      </c>
      <c r="B47" s="64">
        <f t="shared" si="2"/>
        <v>327</v>
      </c>
      <c r="C47" s="64">
        <f t="shared" si="3"/>
        <v>327</v>
      </c>
      <c r="D47" s="64">
        <v>10</v>
      </c>
      <c r="E47" s="64">
        <v>314</v>
      </c>
      <c r="F47" s="64">
        <v>3</v>
      </c>
      <c r="G47" s="64">
        <v>0</v>
      </c>
      <c r="J47" s="36"/>
      <c r="K47" s="85"/>
      <c r="L47" s="85"/>
    </row>
    <row r="48" spans="1:12" ht="27.75" customHeight="1">
      <c r="A48" s="82" t="s">
        <v>296</v>
      </c>
      <c r="B48" s="64">
        <f t="shared" si="2"/>
        <v>283</v>
      </c>
      <c r="C48" s="64">
        <f t="shared" si="3"/>
        <v>283</v>
      </c>
      <c r="D48" s="64">
        <v>5</v>
      </c>
      <c r="E48" s="64">
        <v>275</v>
      </c>
      <c r="F48" s="64">
        <v>3</v>
      </c>
      <c r="G48" s="64">
        <v>0</v>
      </c>
      <c r="J48" s="36"/>
      <c r="K48" s="85"/>
      <c r="L48" s="85"/>
    </row>
    <row r="49" spans="1:12" ht="27.75" customHeight="1">
      <c r="A49" s="82" t="s">
        <v>297</v>
      </c>
      <c r="B49" s="64">
        <f t="shared" si="2"/>
        <v>232</v>
      </c>
      <c r="C49" s="64">
        <f t="shared" si="3"/>
        <v>232</v>
      </c>
      <c r="D49" s="64">
        <v>4</v>
      </c>
      <c r="E49" s="64">
        <v>225</v>
      </c>
      <c r="F49" s="64">
        <v>3</v>
      </c>
      <c r="G49" s="64">
        <v>0</v>
      </c>
      <c r="J49" s="36"/>
      <c r="K49" s="85"/>
      <c r="L49" s="85"/>
    </row>
    <row r="50" spans="1:12" ht="27.75" customHeight="1">
      <c r="A50" s="82" t="s">
        <v>298</v>
      </c>
      <c r="B50" s="64">
        <f t="shared" si="2"/>
        <v>247</v>
      </c>
      <c r="C50" s="64">
        <f t="shared" si="3"/>
        <v>247</v>
      </c>
      <c r="D50" s="64">
        <v>10</v>
      </c>
      <c r="E50" s="64">
        <v>233</v>
      </c>
      <c r="F50" s="64">
        <v>4</v>
      </c>
      <c r="G50" s="64">
        <v>0</v>
      </c>
      <c r="J50" s="36"/>
      <c r="K50" s="85"/>
      <c r="L50" s="85"/>
    </row>
    <row r="51" spans="1:12" ht="27.75" customHeight="1">
      <c r="A51" s="82" t="s">
        <v>299</v>
      </c>
      <c r="B51" s="64">
        <f t="shared" si="2"/>
        <v>892</v>
      </c>
      <c r="C51" s="64">
        <f t="shared" si="3"/>
        <v>892</v>
      </c>
      <c r="D51" s="64">
        <v>59</v>
      </c>
      <c r="E51" s="64">
        <v>822</v>
      </c>
      <c r="F51" s="64">
        <v>11</v>
      </c>
      <c r="G51" s="64">
        <v>0</v>
      </c>
      <c r="J51" s="36"/>
      <c r="K51" s="85"/>
      <c r="L51" s="85"/>
    </row>
    <row r="52" spans="1:12" ht="27.75" customHeight="1">
      <c r="A52" s="83" t="s">
        <v>300</v>
      </c>
      <c r="B52" s="64">
        <f t="shared" si="2"/>
        <v>21</v>
      </c>
      <c r="C52" s="64">
        <f t="shared" si="3"/>
        <v>21</v>
      </c>
      <c r="D52" s="68">
        <v>3</v>
      </c>
      <c r="E52" s="68">
        <v>4</v>
      </c>
      <c r="F52" s="68">
        <v>14</v>
      </c>
      <c r="G52" s="68">
        <v>0</v>
      </c>
      <c r="J52" s="36"/>
      <c r="K52" s="85"/>
      <c r="L52" s="85"/>
    </row>
    <row r="53" spans="1:17" ht="27.75" customHeight="1">
      <c r="A53" s="6" t="s">
        <v>301</v>
      </c>
      <c r="B53" s="88">
        <v>55.41805612037414</v>
      </c>
      <c r="C53" s="89">
        <v>55.43657666836475</v>
      </c>
      <c r="D53" s="89">
        <v>53.5110294117647</v>
      </c>
      <c r="E53" s="90">
        <v>55.46642736486486</v>
      </c>
      <c r="F53" s="89">
        <v>59.65277777777778</v>
      </c>
      <c r="G53" s="89">
        <v>46.76190476190476</v>
      </c>
      <c r="H53" s="2"/>
      <c r="I53" s="2"/>
      <c r="J53" s="2"/>
      <c r="K53" s="2"/>
      <c r="L53" s="2"/>
      <c r="M53" s="2"/>
      <c r="N53" s="2"/>
      <c r="O53" s="2"/>
      <c r="P53" s="2"/>
      <c r="Q53" s="2"/>
    </row>
    <row r="54" spans="1:17" s="2" customFormat="1" ht="19.5" customHeight="1">
      <c r="A54" s="55" t="s">
        <v>319</v>
      </c>
      <c r="B54" s="91"/>
      <c r="C54" s="91"/>
      <c r="D54" s="91"/>
      <c r="E54" s="91"/>
      <c r="F54" s="91"/>
      <c r="G54" s="91"/>
      <c r="H54" s="55"/>
      <c r="I54" s="55"/>
      <c r="J54" s="55"/>
      <c r="K54" s="55"/>
      <c r="L54" s="55"/>
      <c r="M54" s="55"/>
      <c r="N54" s="55"/>
      <c r="O54" s="55"/>
      <c r="P54" s="55"/>
      <c r="Q54" s="55"/>
    </row>
    <row r="55" ht="32.25" customHeight="1"/>
    <row r="56" spans="2:3" ht="32.25" customHeight="1">
      <c r="B56" s="80"/>
      <c r="C56" s="80"/>
    </row>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sheetData>
  <mergeCells count="12">
    <mergeCell ref="A1:G1"/>
    <mergeCell ref="A3:A4"/>
    <mergeCell ref="B3:B4"/>
    <mergeCell ref="C3:F3"/>
    <mergeCell ref="G3:G4"/>
    <mergeCell ref="A2:F2"/>
    <mergeCell ref="A28:G28"/>
    <mergeCell ref="A30:A31"/>
    <mergeCell ref="B30:B31"/>
    <mergeCell ref="C30:F30"/>
    <mergeCell ref="G30:G31"/>
    <mergeCell ref="A29:F29"/>
  </mergeCells>
  <printOptions/>
  <pageMargins left="0.6299212598425197" right="0" top="0.5905511811023623" bottom="0.7874015748031497"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A1:K55"/>
  <sheetViews>
    <sheetView workbookViewId="0" topLeftCell="A1">
      <selection activeCell="C27" sqref="C27"/>
    </sheetView>
  </sheetViews>
  <sheetFormatPr defaultColWidth="9.00390625" defaultRowHeight="74.25" customHeight="1"/>
  <cols>
    <col min="1" max="1" width="11.375" style="57" customWidth="1"/>
    <col min="2" max="5" width="11.625" style="1" customWidth="1"/>
    <col min="6" max="6" width="13.50390625" style="1" customWidth="1"/>
    <col min="7" max="7" width="11.625" style="1" customWidth="1"/>
    <col min="8" max="9" width="8.25390625" style="1" customWidth="1"/>
    <col min="10" max="10" width="13.625" style="1" bestFit="1" customWidth="1"/>
    <col min="11" max="11" width="12.25390625" style="1" bestFit="1" customWidth="1"/>
    <col min="12" max="16384" width="8.25390625" style="1" customWidth="1"/>
  </cols>
  <sheetData>
    <row r="1" spans="1:7" ht="33" customHeight="1">
      <c r="A1" s="718" t="s">
        <v>320</v>
      </c>
      <c r="B1" s="718"/>
      <c r="C1" s="718"/>
      <c r="D1" s="718"/>
      <c r="E1" s="718"/>
      <c r="F1" s="718"/>
      <c r="G1" s="718"/>
    </row>
    <row r="2" spans="1:7" s="5" customFormat="1" ht="33" customHeight="1">
      <c r="A2" s="727" t="s">
        <v>321</v>
      </c>
      <c r="B2" s="727"/>
      <c r="C2" s="727"/>
      <c r="D2" s="727"/>
      <c r="E2" s="727"/>
      <c r="F2" s="727"/>
      <c r="G2" s="18" t="s">
        <v>305</v>
      </c>
    </row>
    <row r="3" spans="1:7" s="5" customFormat="1" ht="27.75" customHeight="1">
      <c r="A3" s="732" t="s">
        <v>70</v>
      </c>
      <c r="B3" s="731" t="s">
        <v>71</v>
      </c>
      <c r="C3" s="733" t="s">
        <v>154</v>
      </c>
      <c r="D3" s="733"/>
      <c r="E3" s="733"/>
      <c r="F3" s="733"/>
      <c r="G3" s="731" t="s">
        <v>155</v>
      </c>
    </row>
    <row r="4" spans="1:7" s="5" customFormat="1" ht="36.75" customHeight="1">
      <c r="A4" s="732"/>
      <c r="B4" s="731"/>
      <c r="C4" s="7" t="s">
        <v>116</v>
      </c>
      <c r="D4" s="7" t="s">
        <v>306</v>
      </c>
      <c r="E4" s="7" t="s">
        <v>159</v>
      </c>
      <c r="F4" s="8" t="s">
        <v>160</v>
      </c>
      <c r="G4" s="731"/>
    </row>
    <row r="5" spans="1:11" s="36" customFormat="1" ht="27" customHeight="1">
      <c r="A5" s="81" t="s">
        <v>278</v>
      </c>
      <c r="B5" s="64">
        <f aca="true" t="shared" si="0" ref="B5:B27">SUM(D5:G5)</f>
        <v>5240</v>
      </c>
      <c r="C5" s="64">
        <f aca="true" t="shared" si="1" ref="C5:C27">SUM(D5:F5)</f>
        <v>5213</v>
      </c>
      <c r="D5" s="64">
        <f>SUM(D6:D27)+SUM(D32:D52)</f>
        <v>83</v>
      </c>
      <c r="E5" s="64">
        <f>SUM(E6:E27)+SUM(E32:E52)</f>
        <v>5084</v>
      </c>
      <c r="F5" s="64">
        <f>SUM(F6:F27)+SUM(F32:F52)</f>
        <v>46</v>
      </c>
      <c r="G5" s="64">
        <f>SUM(G6:G27)+SUM(G32:G52)</f>
        <v>27</v>
      </c>
      <c r="J5" s="85"/>
      <c r="K5" s="85"/>
    </row>
    <row r="6" spans="1:11" s="36" customFormat="1" ht="27" customHeight="1">
      <c r="A6" s="82" t="s">
        <v>308</v>
      </c>
      <c r="B6" s="64">
        <f t="shared" si="0"/>
        <v>0</v>
      </c>
      <c r="C6" s="64">
        <f t="shared" si="1"/>
        <v>0</v>
      </c>
      <c r="D6" s="64">
        <v>0</v>
      </c>
      <c r="E6" s="64">
        <v>0</v>
      </c>
      <c r="F6" s="65">
        <v>0</v>
      </c>
      <c r="G6" s="64">
        <v>0</v>
      </c>
      <c r="J6" s="85"/>
      <c r="K6" s="85"/>
    </row>
    <row r="7" spans="1:11" s="36" customFormat="1" ht="27" customHeight="1">
      <c r="A7" s="82" t="s">
        <v>309</v>
      </c>
      <c r="B7" s="64">
        <f t="shared" si="0"/>
        <v>0</v>
      </c>
      <c r="C7" s="64">
        <f t="shared" si="1"/>
        <v>0</v>
      </c>
      <c r="D7" s="64">
        <v>0</v>
      </c>
      <c r="E7" s="64">
        <v>0</v>
      </c>
      <c r="F7" s="65">
        <v>0</v>
      </c>
      <c r="G7" s="64">
        <v>0</v>
      </c>
      <c r="J7" s="85"/>
      <c r="K7" s="85"/>
    </row>
    <row r="8" spans="1:11" s="36" customFormat="1" ht="27" customHeight="1">
      <c r="A8" s="82" t="s">
        <v>310</v>
      </c>
      <c r="B8" s="64">
        <f t="shared" si="0"/>
        <v>0</v>
      </c>
      <c r="C8" s="64">
        <f t="shared" si="1"/>
        <v>0</v>
      </c>
      <c r="D8" s="64">
        <v>0</v>
      </c>
      <c r="E8" s="64">
        <v>0</v>
      </c>
      <c r="F8" s="65">
        <v>0</v>
      </c>
      <c r="G8" s="64">
        <v>0</v>
      </c>
      <c r="J8" s="85"/>
      <c r="K8" s="85"/>
    </row>
    <row r="9" spans="1:11" s="36" customFormat="1" ht="27" customHeight="1">
      <c r="A9" s="82" t="s">
        <v>269</v>
      </c>
      <c r="B9" s="64">
        <f t="shared" si="0"/>
        <v>0</v>
      </c>
      <c r="C9" s="64">
        <f t="shared" si="1"/>
        <v>0</v>
      </c>
      <c r="D9" s="64">
        <v>0</v>
      </c>
      <c r="E9" s="64">
        <v>0</v>
      </c>
      <c r="F9" s="65">
        <v>0</v>
      </c>
      <c r="G9" s="64">
        <v>0</v>
      </c>
      <c r="J9" s="85"/>
      <c r="K9" s="85"/>
    </row>
    <row r="10" spans="1:11" s="36" customFormat="1" ht="27" customHeight="1">
      <c r="A10" s="82" t="s">
        <v>270</v>
      </c>
      <c r="B10" s="64">
        <f t="shared" si="0"/>
        <v>0</v>
      </c>
      <c r="C10" s="64">
        <f t="shared" si="1"/>
        <v>0</v>
      </c>
      <c r="D10" s="64">
        <v>0</v>
      </c>
      <c r="E10" s="64">
        <v>0</v>
      </c>
      <c r="F10" s="65">
        <v>0</v>
      </c>
      <c r="G10" s="64">
        <v>0</v>
      </c>
      <c r="J10" s="85"/>
      <c r="K10" s="85"/>
    </row>
    <row r="11" spans="1:11" ht="27" customHeight="1">
      <c r="A11" s="82" t="s">
        <v>271</v>
      </c>
      <c r="B11" s="64">
        <f t="shared" si="0"/>
        <v>0</v>
      </c>
      <c r="C11" s="64">
        <f t="shared" si="1"/>
        <v>0</v>
      </c>
      <c r="D11" s="64">
        <v>0</v>
      </c>
      <c r="E11" s="64">
        <v>0</v>
      </c>
      <c r="F11" s="65">
        <v>0</v>
      </c>
      <c r="G11" s="64">
        <v>0</v>
      </c>
      <c r="I11" s="36"/>
      <c r="J11" s="85"/>
      <c r="K11" s="85"/>
    </row>
    <row r="12" spans="1:11" ht="27" customHeight="1">
      <c r="A12" s="82" t="s">
        <v>272</v>
      </c>
      <c r="B12" s="64">
        <f t="shared" si="0"/>
        <v>0</v>
      </c>
      <c r="C12" s="64">
        <f t="shared" si="1"/>
        <v>0</v>
      </c>
      <c r="D12" s="64">
        <v>0</v>
      </c>
      <c r="E12" s="64">
        <v>0</v>
      </c>
      <c r="F12" s="65">
        <v>0</v>
      </c>
      <c r="G12" s="64">
        <v>0</v>
      </c>
      <c r="I12" s="36"/>
      <c r="J12" s="85"/>
      <c r="K12" s="85"/>
    </row>
    <row r="13" spans="1:11" ht="27" customHeight="1">
      <c r="A13" s="82" t="s">
        <v>273</v>
      </c>
      <c r="B13" s="64">
        <f t="shared" si="0"/>
        <v>0</v>
      </c>
      <c r="C13" s="64">
        <f t="shared" si="1"/>
        <v>0</v>
      </c>
      <c r="D13" s="64">
        <v>0</v>
      </c>
      <c r="E13" s="64">
        <v>0</v>
      </c>
      <c r="F13" s="65">
        <v>0</v>
      </c>
      <c r="G13" s="64">
        <v>0</v>
      </c>
      <c r="I13" s="36"/>
      <c r="J13" s="85"/>
      <c r="K13" s="85"/>
    </row>
    <row r="14" spans="1:11" ht="27" customHeight="1">
      <c r="A14" s="82" t="s">
        <v>184</v>
      </c>
      <c r="B14" s="64">
        <f t="shared" si="0"/>
        <v>1</v>
      </c>
      <c r="C14" s="64">
        <f t="shared" si="1"/>
        <v>0</v>
      </c>
      <c r="D14" s="64">
        <v>0</v>
      </c>
      <c r="E14" s="64">
        <v>0</v>
      </c>
      <c r="F14" s="65">
        <v>0</v>
      </c>
      <c r="G14" s="92">
        <v>1</v>
      </c>
      <c r="I14" s="36"/>
      <c r="J14" s="85"/>
      <c r="K14" s="85"/>
    </row>
    <row r="15" spans="1:11" ht="27" customHeight="1">
      <c r="A15" s="82" t="s">
        <v>185</v>
      </c>
      <c r="B15" s="64">
        <f t="shared" si="0"/>
        <v>0</v>
      </c>
      <c r="C15" s="64">
        <f t="shared" si="1"/>
        <v>0</v>
      </c>
      <c r="D15" s="64">
        <v>0</v>
      </c>
      <c r="E15" s="64">
        <v>0</v>
      </c>
      <c r="F15" s="65">
        <v>0</v>
      </c>
      <c r="G15" s="92">
        <v>0</v>
      </c>
      <c r="I15" s="36"/>
      <c r="J15" s="85"/>
      <c r="K15" s="85"/>
    </row>
    <row r="16" spans="1:11" ht="27" customHeight="1">
      <c r="A16" s="82" t="s">
        <v>186</v>
      </c>
      <c r="B16" s="64">
        <f t="shared" si="0"/>
        <v>0</v>
      </c>
      <c r="C16" s="64">
        <f t="shared" si="1"/>
        <v>0</v>
      </c>
      <c r="D16" s="64">
        <v>0</v>
      </c>
      <c r="E16" s="64">
        <v>0</v>
      </c>
      <c r="F16" s="65">
        <v>0</v>
      </c>
      <c r="G16" s="92">
        <v>0</v>
      </c>
      <c r="I16" s="36"/>
      <c r="J16" s="85"/>
      <c r="K16" s="85"/>
    </row>
    <row r="17" spans="1:11" ht="27" customHeight="1">
      <c r="A17" s="82" t="s">
        <v>187</v>
      </c>
      <c r="B17" s="64">
        <f t="shared" si="0"/>
        <v>0</v>
      </c>
      <c r="C17" s="64">
        <f t="shared" si="1"/>
        <v>0</v>
      </c>
      <c r="D17" s="64">
        <v>0</v>
      </c>
      <c r="E17" s="64">
        <v>0</v>
      </c>
      <c r="F17" s="65">
        <v>0</v>
      </c>
      <c r="G17" s="92">
        <v>0</v>
      </c>
      <c r="I17" s="36"/>
      <c r="J17" s="85"/>
      <c r="K17" s="85"/>
    </row>
    <row r="18" spans="1:11" ht="27" customHeight="1">
      <c r="A18" s="82" t="s">
        <v>188</v>
      </c>
      <c r="B18" s="64">
        <f t="shared" si="0"/>
        <v>0</v>
      </c>
      <c r="C18" s="64">
        <f t="shared" si="1"/>
        <v>0</v>
      </c>
      <c r="D18" s="64">
        <v>0</v>
      </c>
      <c r="E18" s="64">
        <v>0</v>
      </c>
      <c r="F18" s="65">
        <v>0</v>
      </c>
      <c r="G18" s="92">
        <v>0</v>
      </c>
      <c r="I18" s="36"/>
      <c r="J18" s="85"/>
      <c r="K18" s="85"/>
    </row>
    <row r="19" spans="1:11" ht="27" customHeight="1">
      <c r="A19" s="82" t="s">
        <v>189</v>
      </c>
      <c r="B19" s="64">
        <f t="shared" si="0"/>
        <v>0</v>
      </c>
      <c r="C19" s="64">
        <f t="shared" si="1"/>
        <v>0</v>
      </c>
      <c r="D19" s="64">
        <v>0</v>
      </c>
      <c r="E19" s="64">
        <v>0</v>
      </c>
      <c r="F19" s="65">
        <v>0</v>
      </c>
      <c r="G19" s="92">
        <v>0</v>
      </c>
      <c r="I19" s="36"/>
      <c r="J19" s="85"/>
      <c r="K19" s="85"/>
    </row>
    <row r="20" spans="1:11" ht="27" customHeight="1">
      <c r="A20" s="82" t="s">
        <v>190</v>
      </c>
      <c r="B20" s="64">
        <f t="shared" si="0"/>
        <v>2</v>
      </c>
      <c r="C20" s="64">
        <f t="shared" si="1"/>
        <v>2</v>
      </c>
      <c r="D20" s="64">
        <v>1</v>
      </c>
      <c r="E20" s="64">
        <v>1</v>
      </c>
      <c r="F20" s="65">
        <v>0</v>
      </c>
      <c r="G20" s="92">
        <v>0</v>
      </c>
      <c r="I20" s="36"/>
      <c r="J20" s="85"/>
      <c r="K20" s="85"/>
    </row>
    <row r="21" spans="1:11" ht="27" customHeight="1">
      <c r="A21" s="82" t="s">
        <v>191</v>
      </c>
      <c r="B21" s="64">
        <f t="shared" si="0"/>
        <v>0</v>
      </c>
      <c r="C21" s="64">
        <f t="shared" si="1"/>
        <v>0</v>
      </c>
      <c r="D21" s="64">
        <v>0</v>
      </c>
      <c r="E21" s="64">
        <v>0</v>
      </c>
      <c r="F21" s="65">
        <v>0</v>
      </c>
      <c r="G21" s="92">
        <v>0</v>
      </c>
      <c r="I21" s="36"/>
      <c r="J21" s="85"/>
      <c r="K21" s="85"/>
    </row>
    <row r="22" spans="1:11" ht="27" customHeight="1">
      <c r="A22" s="82" t="s">
        <v>192</v>
      </c>
      <c r="B22" s="64">
        <f t="shared" si="0"/>
        <v>0</v>
      </c>
      <c r="C22" s="64">
        <f t="shared" si="1"/>
        <v>0</v>
      </c>
      <c r="D22" s="64">
        <v>0</v>
      </c>
      <c r="E22" s="64">
        <v>0</v>
      </c>
      <c r="F22" s="65">
        <v>0</v>
      </c>
      <c r="G22" s="92">
        <v>0</v>
      </c>
      <c r="I22" s="36"/>
      <c r="J22" s="85"/>
      <c r="K22" s="85"/>
    </row>
    <row r="23" spans="1:11" ht="27" customHeight="1">
      <c r="A23" s="82" t="s">
        <v>193</v>
      </c>
      <c r="B23" s="64">
        <f t="shared" si="0"/>
        <v>2</v>
      </c>
      <c r="C23" s="64">
        <f t="shared" si="1"/>
        <v>1</v>
      </c>
      <c r="D23" s="64">
        <v>0</v>
      </c>
      <c r="E23" s="64">
        <v>1</v>
      </c>
      <c r="F23" s="65">
        <v>0</v>
      </c>
      <c r="G23" s="92">
        <v>1</v>
      </c>
      <c r="I23" s="36"/>
      <c r="J23" s="85"/>
      <c r="K23" s="85"/>
    </row>
    <row r="24" spans="1:11" ht="27" customHeight="1">
      <c r="A24" s="82" t="s">
        <v>194</v>
      </c>
      <c r="B24" s="64">
        <f t="shared" si="0"/>
        <v>3</v>
      </c>
      <c r="C24" s="64">
        <f t="shared" si="1"/>
        <v>2</v>
      </c>
      <c r="D24" s="64">
        <v>0</v>
      </c>
      <c r="E24" s="64">
        <v>2</v>
      </c>
      <c r="F24" s="65">
        <v>0</v>
      </c>
      <c r="G24" s="92">
        <v>1</v>
      </c>
      <c r="I24" s="36"/>
      <c r="J24" s="85"/>
      <c r="K24" s="85"/>
    </row>
    <row r="25" spans="1:11" ht="27" customHeight="1">
      <c r="A25" s="82" t="s">
        <v>195</v>
      </c>
      <c r="B25" s="64">
        <f t="shared" si="0"/>
        <v>5</v>
      </c>
      <c r="C25" s="64">
        <f t="shared" si="1"/>
        <v>2</v>
      </c>
      <c r="D25" s="64">
        <v>0</v>
      </c>
      <c r="E25" s="92">
        <v>2</v>
      </c>
      <c r="F25" s="65">
        <v>0</v>
      </c>
      <c r="G25" s="92">
        <v>3</v>
      </c>
      <c r="I25" s="36"/>
      <c r="J25" s="85"/>
      <c r="K25" s="85"/>
    </row>
    <row r="26" spans="1:11" ht="27" customHeight="1">
      <c r="A26" s="82" t="s">
        <v>196</v>
      </c>
      <c r="B26" s="64">
        <f t="shared" si="0"/>
        <v>5</v>
      </c>
      <c r="C26" s="64">
        <f t="shared" si="1"/>
        <v>3</v>
      </c>
      <c r="D26" s="64">
        <v>0</v>
      </c>
      <c r="E26" s="92">
        <v>3</v>
      </c>
      <c r="F26" s="65">
        <v>0</v>
      </c>
      <c r="G26" s="92">
        <v>2</v>
      </c>
      <c r="I26" s="36"/>
      <c r="J26" s="85"/>
      <c r="K26" s="85"/>
    </row>
    <row r="27" spans="1:11" ht="27" customHeight="1">
      <c r="A27" s="83" t="s">
        <v>274</v>
      </c>
      <c r="B27" s="67">
        <f t="shared" si="0"/>
        <v>11</v>
      </c>
      <c r="C27" s="68">
        <f t="shared" si="1"/>
        <v>7</v>
      </c>
      <c r="D27" s="68">
        <v>2</v>
      </c>
      <c r="E27" s="87">
        <v>5</v>
      </c>
      <c r="F27" s="68">
        <v>0</v>
      </c>
      <c r="G27" s="87">
        <v>4</v>
      </c>
      <c r="I27" s="36"/>
      <c r="J27" s="85"/>
      <c r="K27" s="85"/>
    </row>
    <row r="28" spans="1:11" ht="33" customHeight="1">
      <c r="A28" s="677" t="s">
        <v>322</v>
      </c>
      <c r="B28" s="677"/>
      <c r="C28" s="677"/>
      <c r="D28" s="677"/>
      <c r="E28" s="677"/>
      <c r="F28" s="677"/>
      <c r="G28" s="677"/>
      <c r="K28" s="85"/>
    </row>
    <row r="29" spans="1:11" s="5" customFormat="1" ht="33" customHeight="1">
      <c r="A29" s="727" t="s">
        <v>321</v>
      </c>
      <c r="B29" s="727"/>
      <c r="C29" s="727"/>
      <c r="D29" s="727"/>
      <c r="E29" s="727"/>
      <c r="F29" s="727"/>
      <c r="G29" s="18" t="s">
        <v>305</v>
      </c>
      <c r="K29" s="85"/>
    </row>
    <row r="30" spans="1:11" s="5" customFormat="1" ht="27.75" customHeight="1">
      <c r="A30" s="732" t="s">
        <v>70</v>
      </c>
      <c r="B30" s="731" t="s">
        <v>71</v>
      </c>
      <c r="C30" s="733" t="s">
        <v>154</v>
      </c>
      <c r="D30" s="733"/>
      <c r="E30" s="733"/>
      <c r="F30" s="733"/>
      <c r="G30" s="731" t="s">
        <v>155</v>
      </c>
      <c r="K30" s="85"/>
    </row>
    <row r="31" spans="1:11" s="5" customFormat="1" ht="36.75" customHeight="1">
      <c r="A31" s="732"/>
      <c r="B31" s="731"/>
      <c r="C31" s="7" t="s">
        <v>116</v>
      </c>
      <c r="D31" s="7" t="s">
        <v>306</v>
      </c>
      <c r="E31" s="7" t="s">
        <v>159</v>
      </c>
      <c r="F31" s="8" t="s">
        <v>160</v>
      </c>
      <c r="G31" s="731"/>
      <c r="K31" s="85"/>
    </row>
    <row r="32" spans="1:11" s="36" customFormat="1" ht="27.75" customHeight="1">
      <c r="A32" s="82" t="s">
        <v>280</v>
      </c>
      <c r="B32" s="64">
        <f aca="true" t="shared" si="2" ref="B32:B52">SUM(D32:G32)</f>
        <v>19</v>
      </c>
      <c r="C32" s="64">
        <f aca="true" t="shared" si="3" ref="C32:C52">SUM(D32:F32)</f>
        <v>17</v>
      </c>
      <c r="D32" s="64">
        <v>9</v>
      </c>
      <c r="E32" s="92">
        <v>8</v>
      </c>
      <c r="F32" s="64">
        <v>0</v>
      </c>
      <c r="G32" s="92">
        <v>2</v>
      </c>
      <c r="J32" s="85"/>
      <c r="K32" s="85"/>
    </row>
    <row r="33" spans="1:11" s="36" customFormat="1" ht="27.75" customHeight="1">
      <c r="A33" s="82" t="s">
        <v>281</v>
      </c>
      <c r="B33" s="64">
        <f t="shared" si="2"/>
        <v>14</v>
      </c>
      <c r="C33" s="64">
        <f t="shared" si="3"/>
        <v>12</v>
      </c>
      <c r="D33" s="64">
        <v>7</v>
      </c>
      <c r="E33" s="92">
        <v>4</v>
      </c>
      <c r="F33" s="64">
        <v>1</v>
      </c>
      <c r="G33" s="92">
        <v>2</v>
      </c>
      <c r="J33" s="85"/>
      <c r="K33" s="85"/>
    </row>
    <row r="34" spans="1:11" s="36" customFormat="1" ht="27.75" customHeight="1">
      <c r="A34" s="82" t="s">
        <v>282</v>
      </c>
      <c r="B34" s="64">
        <f t="shared" si="2"/>
        <v>21</v>
      </c>
      <c r="C34" s="64">
        <f t="shared" si="3"/>
        <v>17</v>
      </c>
      <c r="D34" s="64">
        <v>6</v>
      </c>
      <c r="E34" s="92">
        <v>10</v>
      </c>
      <c r="F34" s="64">
        <v>1</v>
      </c>
      <c r="G34" s="92">
        <v>4</v>
      </c>
      <c r="J34" s="85"/>
      <c r="K34" s="85"/>
    </row>
    <row r="35" spans="1:11" ht="27.75" customHeight="1">
      <c r="A35" s="82" t="s">
        <v>283</v>
      </c>
      <c r="B35" s="64">
        <f t="shared" si="2"/>
        <v>12</v>
      </c>
      <c r="C35" s="64">
        <f t="shared" si="3"/>
        <v>12</v>
      </c>
      <c r="D35" s="64">
        <v>1</v>
      </c>
      <c r="E35" s="92">
        <v>11</v>
      </c>
      <c r="F35" s="64">
        <v>0</v>
      </c>
      <c r="G35" s="92">
        <v>0</v>
      </c>
      <c r="I35" s="36"/>
      <c r="J35" s="85"/>
      <c r="K35" s="85"/>
    </row>
    <row r="36" spans="1:11" ht="27.75" customHeight="1">
      <c r="A36" s="82" t="s">
        <v>284</v>
      </c>
      <c r="B36" s="64">
        <f t="shared" si="2"/>
        <v>1804</v>
      </c>
      <c r="C36" s="64">
        <f t="shared" si="3"/>
        <v>1803</v>
      </c>
      <c r="D36" s="64">
        <v>2</v>
      </c>
      <c r="E36" s="92">
        <v>1797</v>
      </c>
      <c r="F36" s="92">
        <v>4</v>
      </c>
      <c r="G36" s="64">
        <v>1</v>
      </c>
      <c r="I36" s="36"/>
      <c r="J36" s="85"/>
      <c r="K36" s="85"/>
    </row>
    <row r="37" spans="1:11" ht="27.75" customHeight="1">
      <c r="A37" s="82" t="s">
        <v>285</v>
      </c>
      <c r="B37" s="64">
        <f t="shared" si="2"/>
        <v>383</v>
      </c>
      <c r="C37" s="64">
        <f t="shared" si="3"/>
        <v>383</v>
      </c>
      <c r="D37" s="64">
        <v>0</v>
      </c>
      <c r="E37" s="92">
        <v>381</v>
      </c>
      <c r="F37" s="92">
        <v>2</v>
      </c>
      <c r="G37" s="64">
        <v>0</v>
      </c>
      <c r="I37" s="36"/>
      <c r="J37" s="85"/>
      <c r="K37" s="85"/>
    </row>
    <row r="38" spans="1:11" ht="27.75" customHeight="1">
      <c r="A38" s="82" t="s">
        <v>286</v>
      </c>
      <c r="B38" s="64">
        <f t="shared" si="2"/>
        <v>325</v>
      </c>
      <c r="C38" s="64">
        <f t="shared" si="3"/>
        <v>324</v>
      </c>
      <c r="D38" s="64">
        <v>1</v>
      </c>
      <c r="E38" s="92">
        <v>323</v>
      </c>
      <c r="F38" s="92">
        <v>0</v>
      </c>
      <c r="G38" s="64">
        <v>1</v>
      </c>
      <c r="I38" s="36"/>
      <c r="J38" s="85"/>
      <c r="K38" s="85"/>
    </row>
    <row r="39" spans="1:11" ht="27.75" customHeight="1">
      <c r="A39" s="82" t="s">
        <v>287</v>
      </c>
      <c r="B39" s="64">
        <f t="shared" si="2"/>
        <v>247</v>
      </c>
      <c r="C39" s="64">
        <f t="shared" si="3"/>
        <v>247</v>
      </c>
      <c r="D39" s="64">
        <v>0</v>
      </c>
      <c r="E39" s="92">
        <v>246</v>
      </c>
      <c r="F39" s="92">
        <v>1</v>
      </c>
      <c r="G39" s="64">
        <v>0</v>
      </c>
      <c r="I39" s="36"/>
      <c r="J39" s="85"/>
      <c r="K39" s="85"/>
    </row>
    <row r="40" spans="1:11" ht="27.75" customHeight="1">
      <c r="A40" s="82" t="s">
        <v>288</v>
      </c>
      <c r="B40" s="64">
        <f t="shared" si="2"/>
        <v>81</v>
      </c>
      <c r="C40" s="64">
        <f t="shared" si="3"/>
        <v>80</v>
      </c>
      <c r="D40" s="64">
        <v>0</v>
      </c>
      <c r="E40" s="92">
        <v>79</v>
      </c>
      <c r="F40" s="64">
        <v>1</v>
      </c>
      <c r="G40" s="64">
        <v>1</v>
      </c>
      <c r="I40" s="36"/>
      <c r="J40" s="85"/>
      <c r="K40" s="85"/>
    </row>
    <row r="41" spans="1:11" ht="27.75" customHeight="1">
      <c r="A41" s="82" t="s">
        <v>289</v>
      </c>
      <c r="B41" s="64">
        <f t="shared" si="2"/>
        <v>1074</v>
      </c>
      <c r="C41" s="64">
        <f t="shared" si="3"/>
        <v>1073</v>
      </c>
      <c r="D41" s="64">
        <v>3</v>
      </c>
      <c r="E41" s="92">
        <v>1065</v>
      </c>
      <c r="F41" s="92">
        <v>5</v>
      </c>
      <c r="G41" s="64">
        <v>1</v>
      </c>
      <c r="I41" s="36"/>
      <c r="J41" s="85"/>
      <c r="K41" s="85"/>
    </row>
    <row r="42" spans="1:11" ht="27.75" customHeight="1">
      <c r="A42" s="82" t="s">
        <v>290</v>
      </c>
      <c r="B42" s="64">
        <f t="shared" si="2"/>
        <v>61</v>
      </c>
      <c r="C42" s="64">
        <f t="shared" si="3"/>
        <v>60</v>
      </c>
      <c r="D42" s="64">
        <v>0</v>
      </c>
      <c r="E42" s="92">
        <v>60</v>
      </c>
      <c r="F42" s="92">
        <v>0</v>
      </c>
      <c r="G42" s="64">
        <v>1</v>
      </c>
      <c r="I42" s="36"/>
      <c r="J42" s="85"/>
      <c r="K42" s="85"/>
    </row>
    <row r="43" spans="1:11" ht="27.75" customHeight="1">
      <c r="A43" s="82" t="s">
        <v>291</v>
      </c>
      <c r="B43" s="64">
        <f t="shared" si="2"/>
        <v>109</v>
      </c>
      <c r="C43" s="64">
        <f t="shared" si="3"/>
        <v>108</v>
      </c>
      <c r="D43" s="64">
        <v>1</v>
      </c>
      <c r="E43" s="92">
        <v>107</v>
      </c>
      <c r="F43" s="92">
        <v>0</v>
      </c>
      <c r="G43" s="64">
        <v>1</v>
      </c>
      <c r="I43" s="36"/>
      <c r="J43" s="85"/>
      <c r="K43" s="85"/>
    </row>
    <row r="44" spans="1:11" ht="27.75" customHeight="1">
      <c r="A44" s="82" t="s">
        <v>292</v>
      </c>
      <c r="B44" s="64">
        <f t="shared" si="2"/>
        <v>115</v>
      </c>
      <c r="C44" s="64">
        <f t="shared" si="3"/>
        <v>115</v>
      </c>
      <c r="D44" s="64">
        <v>1</v>
      </c>
      <c r="E44" s="92">
        <v>112</v>
      </c>
      <c r="F44" s="92">
        <v>2</v>
      </c>
      <c r="G44" s="64">
        <v>0</v>
      </c>
      <c r="I44" s="36"/>
      <c r="J44" s="85"/>
      <c r="K44" s="85"/>
    </row>
    <row r="45" spans="1:11" ht="27.75" customHeight="1">
      <c r="A45" s="82" t="s">
        <v>293</v>
      </c>
      <c r="B45" s="64">
        <f t="shared" si="2"/>
        <v>115</v>
      </c>
      <c r="C45" s="64">
        <f t="shared" si="3"/>
        <v>114</v>
      </c>
      <c r="D45" s="64">
        <v>1</v>
      </c>
      <c r="E45" s="92">
        <v>109</v>
      </c>
      <c r="F45" s="92">
        <v>4</v>
      </c>
      <c r="G45" s="64">
        <v>1</v>
      </c>
      <c r="I45" s="36"/>
      <c r="J45" s="85"/>
      <c r="K45" s="85"/>
    </row>
    <row r="46" spans="1:11" ht="27.75" customHeight="1">
      <c r="A46" s="82" t="s">
        <v>294</v>
      </c>
      <c r="B46" s="64">
        <f t="shared" si="2"/>
        <v>202</v>
      </c>
      <c r="C46" s="64">
        <f t="shared" si="3"/>
        <v>202</v>
      </c>
      <c r="D46" s="64">
        <v>6</v>
      </c>
      <c r="E46" s="92">
        <v>194</v>
      </c>
      <c r="F46" s="92">
        <v>2</v>
      </c>
      <c r="G46" s="64">
        <v>0</v>
      </c>
      <c r="I46" s="36"/>
      <c r="J46" s="85"/>
      <c r="K46" s="85"/>
    </row>
    <row r="47" spans="1:11" ht="27.75" customHeight="1">
      <c r="A47" s="82" t="s">
        <v>295</v>
      </c>
      <c r="B47" s="64">
        <f t="shared" si="2"/>
        <v>118</v>
      </c>
      <c r="C47" s="64">
        <f t="shared" si="3"/>
        <v>118</v>
      </c>
      <c r="D47" s="64">
        <v>2</v>
      </c>
      <c r="E47" s="92">
        <v>110</v>
      </c>
      <c r="F47" s="92">
        <v>6</v>
      </c>
      <c r="G47" s="64">
        <v>0</v>
      </c>
      <c r="I47" s="36"/>
      <c r="J47" s="85"/>
      <c r="K47" s="85"/>
    </row>
    <row r="48" spans="1:11" ht="27.75" customHeight="1">
      <c r="A48" s="82" t="s">
        <v>296</v>
      </c>
      <c r="B48" s="64">
        <f t="shared" si="2"/>
        <v>80</v>
      </c>
      <c r="C48" s="64">
        <f t="shared" si="3"/>
        <v>80</v>
      </c>
      <c r="D48" s="64">
        <v>1</v>
      </c>
      <c r="E48" s="92">
        <v>77</v>
      </c>
      <c r="F48" s="92">
        <v>2</v>
      </c>
      <c r="G48" s="64">
        <v>0</v>
      </c>
      <c r="I48" s="36"/>
      <c r="J48" s="85"/>
      <c r="K48" s="85"/>
    </row>
    <row r="49" spans="1:11" ht="27.75" customHeight="1">
      <c r="A49" s="82" t="s">
        <v>297</v>
      </c>
      <c r="B49" s="64">
        <f t="shared" si="2"/>
        <v>58</v>
      </c>
      <c r="C49" s="64">
        <f t="shared" si="3"/>
        <v>58</v>
      </c>
      <c r="D49" s="64">
        <v>1</v>
      </c>
      <c r="E49" s="92">
        <v>55</v>
      </c>
      <c r="F49" s="92">
        <v>2</v>
      </c>
      <c r="G49" s="64">
        <v>0</v>
      </c>
      <c r="I49" s="36"/>
      <c r="J49" s="85"/>
      <c r="K49" s="85"/>
    </row>
    <row r="50" spans="1:11" ht="27.75" customHeight="1">
      <c r="A50" s="82" t="s">
        <v>298</v>
      </c>
      <c r="B50" s="64">
        <f t="shared" si="2"/>
        <v>80</v>
      </c>
      <c r="C50" s="64">
        <f t="shared" si="3"/>
        <v>80</v>
      </c>
      <c r="D50" s="64">
        <v>2</v>
      </c>
      <c r="E50" s="92">
        <v>75</v>
      </c>
      <c r="F50" s="92">
        <v>3</v>
      </c>
      <c r="G50" s="64">
        <v>0</v>
      </c>
      <c r="I50" s="36"/>
      <c r="J50" s="85"/>
      <c r="K50" s="85"/>
    </row>
    <row r="51" spans="1:11" ht="27.75" customHeight="1">
      <c r="A51" s="82" t="s">
        <v>299</v>
      </c>
      <c r="B51" s="64">
        <f t="shared" si="2"/>
        <v>263</v>
      </c>
      <c r="C51" s="64">
        <f t="shared" si="3"/>
        <v>263</v>
      </c>
      <c r="D51" s="64">
        <v>22</v>
      </c>
      <c r="E51" s="92">
        <v>232</v>
      </c>
      <c r="F51" s="92">
        <v>9</v>
      </c>
      <c r="G51" s="64">
        <v>0</v>
      </c>
      <c r="I51" s="36"/>
      <c r="J51" s="85"/>
      <c r="K51" s="85"/>
    </row>
    <row r="52" spans="1:11" ht="27.75" customHeight="1">
      <c r="A52" s="83" t="s">
        <v>300</v>
      </c>
      <c r="B52" s="64">
        <f t="shared" si="2"/>
        <v>30</v>
      </c>
      <c r="C52" s="64">
        <f t="shared" si="3"/>
        <v>30</v>
      </c>
      <c r="D52" s="64">
        <v>14</v>
      </c>
      <c r="E52" s="68">
        <v>15</v>
      </c>
      <c r="F52" s="68">
        <v>1</v>
      </c>
      <c r="G52" s="64">
        <v>0</v>
      </c>
      <c r="I52" s="36"/>
      <c r="J52" s="85"/>
      <c r="K52" s="85"/>
    </row>
    <row r="53" spans="1:7" ht="27.75" customHeight="1">
      <c r="A53" s="6" t="s">
        <v>301</v>
      </c>
      <c r="B53" s="88">
        <v>53.960496183206104</v>
      </c>
      <c r="C53" s="89">
        <v>53.99577978131594</v>
      </c>
      <c r="D53" s="89">
        <v>58.24096385542169</v>
      </c>
      <c r="E53" s="89">
        <v>53.89791502753737</v>
      </c>
      <c r="F53" s="89">
        <v>58.97826086956522</v>
      </c>
      <c r="G53" s="89">
        <v>47.148148148148145</v>
      </c>
    </row>
    <row r="54" spans="1:7" s="36" customFormat="1" ht="19.5" customHeight="1">
      <c r="A54" s="55" t="s">
        <v>323</v>
      </c>
      <c r="B54" s="55"/>
      <c r="C54" s="55"/>
      <c r="D54" s="55"/>
      <c r="E54" s="55"/>
      <c r="F54" s="55"/>
      <c r="G54" s="55"/>
    </row>
    <row r="55" spans="1:7" ht="19.5" customHeight="1">
      <c r="A55" s="16"/>
      <c r="B55" s="16"/>
      <c r="C55" s="16"/>
      <c r="D55" s="16"/>
      <c r="E55" s="16"/>
      <c r="F55" s="16"/>
      <c r="G55" s="16"/>
    </row>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sheetData>
  <mergeCells count="12">
    <mergeCell ref="A28:G28"/>
    <mergeCell ref="A30:A31"/>
    <mergeCell ref="B30:B31"/>
    <mergeCell ref="C30:F30"/>
    <mergeCell ref="G30:G31"/>
    <mergeCell ref="A29:F29"/>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3"/>
  </sheetPr>
  <dimension ref="A1:G61"/>
  <sheetViews>
    <sheetView tabSelected="1" workbookViewId="0" topLeftCell="A43">
      <selection activeCell="A61" sqref="A61"/>
    </sheetView>
  </sheetViews>
  <sheetFormatPr defaultColWidth="9.00390625" defaultRowHeight="74.25" customHeight="1"/>
  <cols>
    <col min="1" max="1" width="12.625" style="57" customWidth="1"/>
    <col min="2" max="4" width="22.625" style="1" customWidth="1"/>
    <col min="5" max="6" width="8.25390625" style="1" customWidth="1"/>
    <col min="7" max="7" width="12.625" style="1" bestFit="1" customWidth="1"/>
    <col min="8" max="16384" width="8.25390625" style="1" customWidth="1"/>
  </cols>
  <sheetData>
    <row r="1" spans="1:4" ht="33" customHeight="1">
      <c r="A1" s="718" t="s">
        <v>324</v>
      </c>
      <c r="B1" s="718"/>
      <c r="C1" s="718"/>
      <c r="D1" s="718"/>
    </row>
    <row r="2" spans="1:4" s="5" customFormat="1" ht="33" customHeight="1">
      <c r="A2" s="727" t="s">
        <v>325</v>
      </c>
      <c r="B2" s="727"/>
      <c r="C2" s="727"/>
      <c r="D2" s="727"/>
    </row>
    <row r="3" spans="1:5" s="5" customFormat="1" ht="25.5" customHeight="1">
      <c r="A3" s="732" t="s">
        <v>70</v>
      </c>
      <c r="B3" s="731" t="s">
        <v>71</v>
      </c>
      <c r="C3" s="733" t="s">
        <v>167</v>
      </c>
      <c r="D3" s="708"/>
      <c r="E3" s="33"/>
    </row>
    <row r="4" spans="1:5" s="5" customFormat="1" ht="25.5" customHeight="1">
      <c r="A4" s="732"/>
      <c r="B4" s="731"/>
      <c r="C4" s="7" t="s">
        <v>168</v>
      </c>
      <c r="D4" s="58" t="s">
        <v>326</v>
      </c>
      <c r="E4" s="33"/>
    </row>
    <row r="5" spans="1:7" s="36" customFormat="1" ht="25.5" customHeight="1">
      <c r="A5" s="81" t="s">
        <v>278</v>
      </c>
      <c r="B5" s="35">
        <f aca="true" t="shared" si="0" ref="B5:B29">SUM(C5:D5)</f>
        <v>17078</v>
      </c>
      <c r="C5" s="35">
        <f>SUM(C6:C29)+SUM(C34:C54)</f>
        <v>12767</v>
      </c>
      <c r="D5" s="35">
        <f>SUM(D6:D29)+SUM(D34:D54)</f>
        <v>4311</v>
      </c>
      <c r="G5" s="85"/>
    </row>
    <row r="6" spans="1:7" s="36" customFormat="1" ht="25.5" customHeight="1">
      <c r="A6" s="82" t="s">
        <v>327</v>
      </c>
      <c r="B6" s="35">
        <f t="shared" si="0"/>
        <v>1505</v>
      </c>
      <c r="C6" s="11">
        <v>1505</v>
      </c>
      <c r="D6" s="11">
        <v>0</v>
      </c>
      <c r="G6" s="85"/>
    </row>
    <row r="7" spans="1:7" s="36" customFormat="1" ht="25.5" customHeight="1">
      <c r="A7" s="82" t="s">
        <v>181</v>
      </c>
      <c r="B7" s="35">
        <f t="shared" si="0"/>
        <v>2229</v>
      </c>
      <c r="C7" s="93">
        <v>2229</v>
      </c>
      <c r="D7" s="11">
        <v>0</v>
      </c>
      <c r="G7" s="85"/>
    </row>
    <row r="8" spans="1:7" s="36" customFormat="1" ht="25.5" customHeight="1">
      <c r="A8" s="82" t="s">
        <v>182</v>
      </c>
      <c r="B8" s="35">
        <f t="shared" si="0"/>
        <v>2059</v>
      </c>
      <c r="C8" s="93">
        <v>2059</v>
      </c>
      <c r="D8" s="11">
        <v>0</v>
      </c>
      <c r="G8" s="85"/>
    </row>
    <row r="9" spans="1:7" s="36" customFormat="1" ht="25.5" customHeight="1">
      <c r="A9" s="82" t="s">
        <v>183</v>
      </c>
      <c r="B9" s="35">
        <f t="shared" si="0"/>
        <v>1465</v>
      </c>
      <c r="C9" s="93">
        <v>1465</v>
      </c>
      <c r="D9" s="11">
        <v>0</v>
      </c>
      <c r="G9" s="85"/>
    </row>
    <row r="10" spans="1:7" s="36" customFormat="1" ht="25.5" customHeight="1">
      <c r="A10" s="82" t="s">
        <v>310</v>
      </c>
      <c r="B10" s="35">
        <f t="shared" si="0"/>
        <v>1325</v>
      </c>
      <c r="C10" s="93">
        <v>1325</v>
      </c>
      <c r="D10" s="11">
        <v>0</v>
      </c>
      <c r="G10" s="85"/>
    </row>
    <row r="11" spans="1:7" s="36" customFormat="1" ht="25.5" customHeight="1">
      <c r="A11" s="82" t="s">
        <v>311</v>
      </c>
      <c r="B11" s="35">
        <f t="shared" si="0"/>
        <v>1225</v>
      </c>
      <c r="C11" s="93">
        <v>1225</v>
      </c>
      <c r="D11" s="11">
        <v>0</v>
      </c>
      <c r="G11" s="85"/>
    </row>
    <row r="12" spans="1:7" s="36" customFormat="1" ht="25.5" customHeight="1">
      <c r="A12" s="82" t="s">
        <v>312</v>
      </c>
      <c r="B12" s="35">
        <f t="shared" si="0"/>
        <v>947</v>
      </c>
      <c r="C12" s="93">
        <v>947</v>
      </c>
      <c r="D12" s="11">
        <v>0</v>
      </c>
      <c r="G12" s="85"/>
    </row>
    <row r="13" spans="1:7" ht="25.5" customHeight="1">
      <c r="A13" s="82" t="s">
        <v>313</v>
      </c>
      <c r="B13" s="35">
        <f t="shared" si="0"/>
        <v>565</v>
      </c>
      <c r="C13" s="93">
        <v>565</v>
      </c>
      <c r="D13" s="11">
        <v>0</v>
      </c>
      <c r="F13" s="36"/>
      <c r="G13" s="85"/>
    </row>
    <row r="14" spans="1:7" ht="25.5" customHeight="1">
      <c r="A14" s="82" t="s">
        <v>314</v>
      </c>
      <c r="B14" s="35">
        <f t="shared" si="0"/>
        <v>399</v>
      </c>
      <c r="C14" s="93">
        <v>399</v>
      </c>
      <c r="D14" s="11">
        <v>0</v>
      </c>
      <c r="F14" s="36"/>
      <c r="G14" s="85"/>
    </row>
    <row r="15" spans="1:7" ht="25.5" customHeight="1">
      <c r="A15" s="82" t="s">
        <v>315</v>
      </c>
      <c r="B15" s="35">
        <f t="shared" si="0"/>
        <v>256</v>
      </c>
      <c r="C15" s="93">
        <v>256</v>
      </c>
      <c r="D15" s="11">
        <v>0</v>
      </c>
      <c r="F15" s="36"/>
      <c r="G15" s="85"/>
    </row>
    <row r="16" spans="1:7" ht="25.5" customHeight="1">
      <c r="A16" s="82" t="s">
        <v>184</v>
      </c>
      <c r="B16" s="35">
        <f t="shared" si="0"/>
        <v>228</v>
      </c>
      <c r="C16" s="93">
        <v>228</v>
      </c>
      <c r="D16" s="11">
        <v>0</v>
      </c>
      <c r="F16" s="36"/>
      <c r="G16" s="85"/>
    </row>
    <row r="17" spans="1:7" ht="25.5" customHeight="1">
      <c r="A17" s="82" t="s">
        <v>185</v>
      </c>
      <c r="B17" s="35">
        <f t="shared" si="0"/>
        <v>172</v>
      </c>
      <c r="C17" s="93">
        <v>172</v>
      </c>
      <c r="D17" s="11">
        <v>0</v>
      </c>
      <c r="F17" s="36"/>
      <c r="G17" s="85"/>
    </row>
    <row r="18" spans="1:7" ht="25.5" customHeight="1">
      <c r="A18" s="82" t="s">
        <v>186</v>
      </c>
      <c r="B18" s="35">
        <f t="shared" si="0"/>
        <v>112</v>
      </c>
      <c r="C18" s="93">
        <v>111</v>
      </c>
      <c r="D18" s="11">
        <v>1</v>
      </c>
      <c r="F18" s="36"/>
      <c r="G18" s="85"/>
    </row>
    <row r="19" spans="1:7" ht="25.5" customHeight="1">
      <c r="A19" s="82" t="s">
        <v>187</v>
      </c>
      <c r="B19" s="35">
        <f t="shared" si="0"/>
        <v>80</v>
      </c>
      <c r="C19" s="93">
        <v>77</v>
      </c>
      <c r="D19" s="11">
        <v>3</v>
      </c>
      <c r="F19" s="36"/>
      <c r="G19" s="85"/>
    </row>
    <row r="20" spans="1:7" ht="25.5" customHeight="1">
      <c r="A20" s="82" t="s">
        <v>188</v>
      </c>
      <c r="B20" s="35">
        <f t="shared" si="0"/>
        <v>260</v>
      </c>
      <c r="C20" s="93">
        <v>68</v>
      </c>
      <c r="D20" s="11">
        <v>192</v>
      </c>
      <c r="F20" s="36"/>
      <c r="G20" s="85"/>
    </row>
    <row r="21" spans="1:7" ht="25.5" customHeight="1">
      <c r="A21" s="82" t="s">
        <v>189</v>
      </c>
      <c r="B21" s="35">
        <f t="shared" si="0"/>
        <v>273</v>
      </c>
      <c r="C21" s="93">
        <v>52</v>
      </c>
      <c r="D21" s="11">
        <v>221</v>
      </c>
      <c r="F21" s="36"/>
      <c r="G21" s="85"/>
    </row>
    <row r="22" spans="1:7" ht="25.5" customHeight="1">
      <c r="A22" s="82" t="s">
        <v>190</v>
      </c>
      <c r="B22" s="35">
        <f t="shared" si="0"/>
        <v>234</v>
      </c>
      <c r="C22" s="93">
        <v>34</v>
      </c>
      <c r="D22" s="11">
        <v>200</v>
      </c>
      <c r="F22" s="36"/>
      <c r="G22" s="85"/>
    </row>
    <row r="23" spans="1:7" ht="25.5" customHeight="1">
      <c r="A23" s="82" t="s">
        <v>191</v>
      </c>
      <c r="B23" s="35">
        <f t="shared" si="0"/>
        <v>395</v>
      </c>
      <c r="C23" s="93">
        <v>22</v>
      </c>
      <c r="D23" s="11">
        <v>373</v>
      </c>
      <c r="F23" s="36"/>
      <c r="G23" s="85"/>
    </row>
    <row r="24" spans="1:7" ht="25.5" customHeight="1">
      <c r="A24" s="82" t="s">
        <v>192</v>
      </c>
      <c r="B24" s="35">
        <f t="shared" si="0"/>
        <v>624</v>
      </c>
      <c r="C24" s="93">
        <v>4</v>
      </c>
      <c r="D24" s="11">
        <v>620</v>
      </c>
      <c r="F24" s="36"/>
      <c r="G24" s="85"/>
    </row>
    <row r="25" spans="1:7" ht="25.5" customHeight="1">
      <c r="A25" s="82" t="s">
        <v>193</v>
      </c>
      <c r="B25" s="35">
        <f t="shared" si="0"/>
        <v>521</v>
      </c>
      <c r="C25" s="93">
        <v>7</v>
      </c>
      <c r="D25" s="11">
        <v>514</v>
      </c>
      <c r="F25" s="36"/>
      <c r="G25" s="85"/>
    </row>
    <row r="26" spans="1:7" ht="25.5" customHeight="1">
      <c r="A26" s="82" t="s">
        <v>328</v>
      </c>
      <c r="B26" s="35">
        <f t="shared" si="0"/>
        <v>383</v>
      </c>
      <c r="C26" s="93">
        <v>2</v>
      </c>
      <c r="D26" s="11">
        <v>381</v>
      </c>
      <c r="F26" s="36"/>
      <c r="G26" s="85"/>
    </row>
    <row r="27" spans="1:7" s="36" customFormat="1" ht="25.5" customHeight="1">
      <c r="A27" s="82" t="s">
        <v>329</v>
      </c>
      <c r="B27" s="35">
        <f t="shared" si="0"/>
        <v>312</v>
      </c>
      <c r="C27" s="93">
        <v>4</v>
      </c>
      <c r="D27" s="11">
        <v>308</v>
      </c>
      <c r="G27" s="85"/>
    </row>
    <row r="28" spans="1:7" s="36" customFormat="1" ht="25.5" customHeight="1">
      <c r="A28" s="82" t="s">
        <v>330</v>
      </c>
      <c r="B28" s="35">
        <f t="shared" si="0"/>
        <v>275</v>
      </c>
      <c r="C28" s="95">
        <v>1</v>
      </c>
      <c r="D28" s="11">
        <v>274</v>
      </c>
      <c r="G28" s="85"/>
    </row>
    <row r="29" spans="1:7" s="36" customFormat="1" ht="25.5" customHeight="1">
      <c r="A29" s="83" t="s">
        <v>316</v>
      </c>
      <c r="B29" s="13">
        <f t="shared" si="0"/>
        <v>171</v>
      </c>
      <c r="C29" s="96">
        <v>1</v>
      </c>
      <c r="D29" s="97">
        <v>170</v>
      </c>
      <c r="G29" s="85"/>
    </row>
    <row r="30" spans="1:7" ht="33" customHeight="1">
      <c r="A30" s="718" t="s">
        <v>331</v>
      </c>
      <c r="B30" s="718"/>
      <c r="C30" s="718"/>
      <c r="D30" s="718"/>
      <c r="G30" s="85"/>
    </row>
    <row r="31" spans="1:7" s="5" customFormat="1" ht="33" customHeight="1">
      <c r="A31" s="727" t="s">
        <v>325</v>
      </c>
      <c r="B31" s="727"/>
      <c r="C31" s="727"/>
      <c r="D31" s="727"/>
      <c r="G31" s="85"/>
    </row>
    <row r="32" spans="1:7" s="5" customFormat="1" ht="25.5" customHeight="1">
      <c r="A32" s="732" t="s">
        <v>70</v>
      </c>
      <c r="B32" s="731" t="s">
        <v>71</v>
      </c>
      <c r="C32" s="733" t="s">
        <v>167</v>
      </c>
      <c r="D32" s="708"/>
      <c r="E32" s="33"/>
      <c r="G32" s="85"/>
    </row>
    <row r="33" spans="1:7" s="5" customFormat="1" ht="25.5" customHeight="1">
      <c r="A33" s="732"/>
      <c r="B33" s="731"/>
      <c r="C33" s="7" t="s">
        <v>168</v>
      </c>
      <c r="D33" s="58" t="s">
        <v>326</v>
      </c>
      <c r="E33" s="33"/>
      <c r="G33" s="85"/>
    </row>
    <row r="34" spans="1:7" s="36" customFormat="1" ht="25.5" customHeight="1">
      <c r="A34" s="82" t="s">
        <v>280</v>
      </c>
      <c r="B34" s="12">
        <f aca="true" t="shared" si="1" ref="B34:B54">SUM(C34:D34)</f>
        <v>168</v>
      </c>
      <c r="C34" s="95">
        <v>3</v>
      </c>
      <c r="D34" s="95">
        <v>165</v>
      </c>
      <c r="G34" s="85"/>
    </row>
    <row r="35" spans="1:7" s="36" customFormat="1" ht="25.5" customHeight="1">
      <c r="A35" s="82" t="s">
        <v>281</v>
      </c>
      <c r="B35" s="12">
        <f t="shared" si="1"/>
        <v>150</v>
      </c>
      <c r="C35" s="95">
        <v>2</v>
      </c>
      <c r="D35" s="95">
        <v>148</v>
      </c>
      <c r="G35" s="85"/>
    </row>
    <row r="36" spans="1:7" s="36" customFormat="1" ht="25.5" customHeight="1">
      <c r="A36" s="82" t="s">
        <v>282</v>
      </c>
      <c r="B36" s="12">
        <f t="shared" si="1"/>
        <v>149</v>
      </c>
      <c r="C36" s="95">
        <v>1</v>
      </c>
      <c r="D36" s="95">
        <v>148</v>
      </c>
      <c r="G36" s="85"/>
    </row>
    <row r="37" spans="1:7" ht="25.5" customHeight="1">
      <c r="A37" s="82" t="s">
        <v>283</v>
      </c>
      <c r="B37" s="12">
        <f t="shared" si="1"/>
        <v>122</v>
      </c>
      <c r="C37" s="95">
        <v>2</v>
      </c>
      <c r="D37" s="95">
        <v>120</v>
      </c>
      <c r="F37" s="36"/>
      <c r="G37" s="85"/>
    </row>
    <row r="38" spans="1:7" ht="25.5" customHeight="1">
      <c r="A38" s="82" t="s">
        <v>284</v>
      </c>
      <c r="B38" s="12">
        <f t="shared" si="1"/>
        <v>142</v>
      </c>
      <c r="C38" s="95">
        <v>1</v>
      </c>
      <c r="D38" s="95">
        <v>141</v>
      </c>
      <c r="F38" s="36"/>
      <c r="G38" s="85"/>
    </row>
    <row r="39" spans="1:7" ht="25.5" customHeight="1">
      <c r="A39" s="82" t="s">
        <v>285</v>
      </c>
      <c r="B39" s="12">
        <f t="shared" si="1"/>
        <v>87</v>
      </c>
      <c r="C39" s="94">
        <v>0</v>
      </c>
      <c r="D39" s="95">
        <v>87</v>
      </c>
      <c r="F39" s="36"/>
      <c r="G39" s="85"/>
    </row>
    <row r="40" spans="1:7" ht="25.5" customHeight="1">
      <c r="A40" s="82" t="s">
        <v>286</v>
      </c>
      <c r="B40" s="12">
        <f t="shared" si="1"/>
        <v>47</v>
      </c>
      <c r="C40" s="94">
        <v>0</v>
      </c>
      <c r="D40" s="95">
        <v>47</v>
      </c>
      <c r="F40" s="36"/>
      <c r="G40" s="85"/>
    </row>
    <row r="41" spans="1:7" ht="25.5" customHeight="1">
      <c r="A41" s="82" t="s">
        <v>287</v>
      </c>
      <c r="B41" s="12">
        <f t="shared" si="1"/>
        <v>32</v>
      </c>
      <c r="C41" s="94">
        <v>0</v>
      </c>
      <c r="D41" s="95">
        <v>32</v>
      </c>
      <c r="F41" s="36"/>
      <c r="G41" s="85"/>
    </row>
    <row r="42" spans="1:7" ht="25.5" customHeight="1">
      <c r="A42" s="82" t="s">
        <v>288</v>
      </c>
      <c r="B42" s="12">
        <f t="shared" si="1"/>
        <v>21</v>
      </c>
      <c r="C42" s="94">
        <v>0</v>
      </c>
      <c r="D42" s="95">
        <v>21</v>
      </c>
      <c r="F42" s="36"/>
      <c r="G42" s="85"/>
    </row>
    <row r="43" spans="1:7" ht="25.5" customHeight="1">
      <c r="A43" s="82" t="s">
        <v>289</v>
      </c>
      <c r="B43" s="12">
        <f t="shared" si="1"/>
        <v>28</v>
      </c>
      <c r="C43" s="94">
        <v>0</v>
      </c>
      <c r="D43" s="95">
        <v>28</v>
      </c>
      <c r="F43" s="36"/>
      <c r="G43" s="85"/>
    </row>
    <row r="44" spans="1:7" ht="25.5" customHeight="1">
      <c r="A44" s="82" t="s">
        <v>290</v>
      </c>
      <c r="B44" s="12">
        <f t="shared" si="1"/>
        <v>36</v>
      </c>
      <c r="C44" s="94">
        <v>0</v>
      </c>
      <c r="D44" s="95">
        <v>36</v>
      </c>
      <c r="F44" s="36"/>
      <c r="G44" s="85"/>
    </row>
    <row r="45" spans="1:7" ht="25.5" customHeight="1">
      <c r="A45" s="82" t="s">
        <v>291</v>
      </c>
      <c r="B45" s="12">
        <f t="shared" si="1"/>
        <v>23</v>
      </c>
      <c r="C45" s="94">
        <v>0</v>
      </c>
      <c r="D45" s="95">
        <v>23</v>
      </c>
      <c r="F45" s="36"/>
      <c r="G45" s="85"/>
    </row>
    <row r="46" spans="1:7" ht="25.5" customHeight="1">
      <c r="A46" s="82" t="s">
        <v>292</v>
      </c>
      <c r="B46" s="12">
        <f t="shared" si="1"/>
        <v>52</v>
      </c>
      <c r="C46" s="94">
        <v>0</v>
      </c>
      <c r="D46" s="95">
        <v>52</v>
      </c>
      <c r="F46" s="36"/>
      <c r="G46" s="85"/>
    </row>
    <row r="47" spans="1:7" ht="25.5" customHeight="1">
      <c r="A47" s="82" t="s">
        <v>293</v>
      </c>
      <c r="B47" s="12">
        <f t="shared" si="1"/>
        <v>3</v>
      </c>
      <c r="C47" s="94">
        <v>0</v>
      </c>
      <c r="D47" s="95">
        <v>3</v>
      </c>
      <c r="F47" s="36"/>
      <c r="G47" s="85"/>
    </row>
    <row r="48" spans="1:7" ht="25.5" customHeight="1">
      <c r="A48" s="82" t="s">
        <v>294</v>
      </c>
      <c r="B48" s="12">
        <f t="shared" si="1"/>
        <v>3</v>
      </c>
      <c r="C48" s="94">
        <v>0</v>
      </c>
      <c r="D48" s="95">
        <v>3</v>
      </c>
      <c r="F48" s="36"/>
      <c r="G48" s="85"/>
    </row>
    <row r="49" spans="1:7" ht="25.5" customHeight="1">
      <c r="A49" s="82" t="s">
        <v>295</v>
      </c>
      <c r="B49" s="12">
        <f t="shared" si="1"/>
        <v>0</v>
      </c>
      <c r="C49" s="94">
        <v>0</v>
      </c>
      <c r="D49" s="11">
        <v>0</v>
      </c>
      <c r="F49" s="36"/>
      <c r="G49" s="85"/>
    </row>
    <row r="50" spans="1:7" ht="25.5" customHeight="1">
      <c r="A50" s="82" t="s">
        <v>296</v>
      </c>
      <c r="B50" s="12">
        <f t="shared" si="1"/>
        <v>0</v>
      </c>
      <c r="C50" s="94">
        <v>0</v>
      </c>
      <c r="D50" s="11">
        <v>0</v>
      </c>
      <c r="F50" s="36"/>
      <c r="G50" s="85"/>
    </row>
    <row r="51" spans="1:7" ht="25.5" customHeight="1">
      <c r="A51" s="82" t="s">
        <v>297</v>
      </c>
      <c r="B51" s="12">
        <f t="shared" si="1"/>
        <v>0</v>
      </c>
      <c r="C51" s="94">
        <v>0</v>
      </c>
      <c r="D51" s="11">
        <v>0</v>
      </c>
      <c r="F51" s="36"/>
      <c r="G51" s="85"/>
    </row>
    <row r="52" spans="1:7" ht="25.5" customHeight="1">
      <c r="A52" s="82" t="s">
        <v>298</v>
      </c>
      <c r="B52" s="12">
        <f t="shared" si="1"/>
        <v>0</v>
      </c>
      <c r="C52" s="94">
        <v>0</v>
      </c>
      <c r="D52" s="11">
        <v>0</v>
      </c>
      <c r="F52" s="36"/>
      <c r="G52" s="85"/>
    </row>
    <row r="53" spans="1:7" ht="25.5" customHeight="1">
      <c r="A53" s="82" t="s">
        <v>299</v>
      </c>
      <c r="B53" s="12">
        <f t="shared" si="1"/>
        <v>0</v>
      </c>
      <c r="C53" s="94">
        <v>0</v>
      </c>
      <c r="D53" s="11">
        <v>0</v>
      </c>
      <c r="F53" s="36"/>
      <c r="G53" s="85"/>
    </row>
    <row r="54" spans="1:7" ht="25.5" customHeight="1">
      <c r="A54" s="82" t="s">
        <v>300</v>
      </c>
      <c r="B54" s="12">
        <f t="shared" si="1"/>
        <v>0</v>
      </c>
      <c r="C54" s="97">
        <v>0</v>
      </c>
      <c r="D54" s="14">
        <v>0</v>
      </c>
      <c r="F54" s="36"/>
      <c r="G54" s="85"/>
    </row>
    <row r="55" spans="1:4" ht="25.5" customHeight="1">
      <c r="A55" s="6" t="s">
        <v>301</v>
      </c>
      <c r="B55" s="98">
        <v>30.01903033142054</v>
      </c>
      <c r="C55" s="84">
        <v>25.684029137620428</v>
      </c>
      <c r="D55" s="84">
        <v>42.85131060078868</v>
      </c>
    </row>
    <row r="56" spans="1:4" s="36" customFormat="1" ht="18" customHeight="1">
      <c r="A56" s="55" t="s">
        <v>332</v>
      </c>
      <c r="B56" s="55"/>
      <c r="C56" s="55"/>
      <c r="D56" s="55"/>
    </row>
    <row r="57" spans="1:4" ht="18" customHeight="1">
      <c r="A57" s="16" t="s">
        <v>333</v>
      </c>
      <c r="B57" s="16"/>
      <c r="C57" s="16"/>
      <c r="D57" s="16"/>
    </row>
    <row r="58" spans="1:4" ht="18" customHeight="1">
      <c r="A58" s="16" t="s">
        <v>334</v>
      </c>
      <c r="B58" s="16"/>
      <c r="C58" s="16"/>
      <c r="D58" s="16"/>
    </row>
    <row r="59" spans="1:4" ht="18" customHeight="1">
      <c r="A59" s="16" t="s">
        <v>335</v>
      </c>
      <c r="B59" s="16"/>
      <c r="C59" s="16"/>
      <c r="D59" s="16"/>
    </row>
    <row r="60" spans="1:4" ht="18" customHeight="1">
      <c r="A60" s="16" t="s">
        <v>336</v>
      </c>
      <c r="B60" s="16"/>
      <c r="C60" s="16"/>
      <c r="D60" s="16"/>
    </row>
    <row r="61" ht="16.5" customHeight="1">
      <c r="A61" s="1099" t="s">
        <v>1026</v>
      </c>
    </row>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row r="210" ht="32.25" customHeight="1"/>
  </sheetData>
  <mergeCells count="10">
    <mergeCell ref="A30:D30"/>
    <mergeCell ref="A31:D31"/>
    <mergeCell ref="A32:A33"/>
    <mergeCell ref="B32:B33"/>
    <mergeCell ref="C32:D32"/>
    <mergeCell ref="A1:D1"/>
    <mergeCell ref="A2:D2"/>
    <mergeCell ref="A3:A4"/>
    <mergeCell ref="B3:B4"/>
    <mergeCell ref="C3:D3"/>
  </mergeCells>
  <printOptions/>
  <pageMargins left="0.6299212598425197" right="0" top="0.5905511811023623" bottom="0.59" header="0" footer="0"/>
  <pageSetup horizontalDpi="600" verticalDpi="600" orientation="portrait" paperSize="9" r:id="rId1"/>
  <rowBreaks count="1" manualBreakCount="1">
    <brk id="29" max="3" man="1"/>
  </rowBreaks>
</worksheet>
</file>

<file path=xl/worksheets/sheet18.xml><?xml version="1.0" encoding="utf-8"?>
<worksheet xmlns="http://schemas.openxmlformats.org/spreadsheetml/2006/main" xmlns:r="http://schemas.openxmlformats.org/officeDocument/2006/relationships">
  <sheetPr>
    <tabColor indexed="13"/>
  </sheetPr>
  <dimension ref="A1:H16"/>
  <sheetViews>
    <sheetView zoomScale="75" zoomScaleNormal="75" workbookViewId="0" topLeftCell="A1">
      <selection activeCell="F5" sqref="F5"/>
    </sheetView>
  </sheetViews>
  <sheetFormatPr defaultColWidth="9.00390625" defaultRowHeight="16.5"/>
  <cols>
    <col min="1" max="1" width="8.125" style="57" customWidth="1"/>
    <col min="2" max="2" width="9.375" style="1" customWidth="1"/>
    <col min="3" max="3" width="10.125" style="1" customWidth="1"/>
    <col min="4" max="4" width="10.875" style="1" customWidth="1"/>
    <col min="5" max="5" width="13.50390625" style="1" customWidth="1"/>
    <col min="6" max="6" width="10.125" style="1" customWidth="1"/>
    <col min="7" max="7" width="10.375" style="1" customWidth="1"/>
    <col min="8" max="8" width="13.75390625" style="1" customWidth="1"/>
    <col min="9" max="16384" width="9.00390625" style="41" customWidth="1"/>
  </cols>
  <sheetData>
    <row r="1" spans="1:8" ht="33" customHeight="1">
      <c r="A1" s="718" t="s">
        <v>337</v>
      </c>
      <c r="B1" s="718"/>
      <c r="C1" s="718"/>
      <c r="D1" s="718"/>
      <c r="E1" s="718"/>
      <c r="F1" s="718"/>
      <c r="G1" s="718"/>
      <c r="H1" s="718"/>
    </row>
    <row r="2" spans="1:8" ht="33" customHeight="1">
      <c r="A2" s="727" t="s">
        <v>338</v>
      </c>
      <c r="B2" s="727"/>
      <c r="C2" s="727"/>
      <c r="D2" s="727"/>
      <c r="E2" s="727"/>
      <c r="F2" s="663"/>
      <c r="G2" s="663"/>
      <c r="H2" s="3" t="s">
        <v>84</v>
      </c>
    </row>
    <row r="3" spans="1:8" ht="34.5" customHeight="1">
      <c r="A3" s="711" t="s">
        <v>85</v>
      </c>
      <c r="B3" s="680" t="s">
        <v>86</v>
      </c>
      <c r="C3" s="679" t="s">
        <v>339</v>
      </c>
      <c r="D3" s="716"/>
      <c r="E3" s="716"/>
      <c r="F3" s="679" t="s">
        <v>340</v>
      </c>
      <c r="G3" s="716"/>
      <c r="H3" s="664"/>
    </row>
    <row r="4" spans="1:8" ht="45" customHeight="1">
      <c r="A4" s="678"/>
      <c r="B4" s="671"/>
      <c r="C4" s="99" t="s">
        <v>92</v>
      </c>
      <c r="D4" s="99" t="s">
        <v>341</v>
      </c>
      <c r="E4" s="46" t="s">
        <v>342</v>
      </c>
      <c r="F4" s="45" t="s">
        <v>92</v>
      </c>
      <c r="G4" s="45" t="s">
        <v>341</v>
      </c>
      <c r="H4" s="46" t="s">
        <v>342</v>
      </c>
    </row>
    <row r="5" spans="1:8" ht="54.75" customHeight="1">
      <c r="A5" s="100" t="s">
        <v>86</v>
      </c>
      <c r="B5" s="35">
        <f aca="true" t="shared" si="0" ref="B5:B15">C5+F5</f>
        <v>372</v>
      </c>
      <c r="C5" s="35">
        <f>SUM(D5:E5)</f>
        <v>337</v>
      </c>
      <c r="D5" s="35">
        <f>SUM(D6:D15)</f>
        <v>82</v>
      </c>
      <c r="E5" s="35">
        <f>SUM(E6:E15)</f>
        <v>255</v>
      </c>
      <c r="F5" s="35">
        <f>SUM(G5:H5)</f>
        <v>35</v>
      </c>
      <c r="G5" s="35">
        <f>SUM(G6:G15)</f>
        <v>0</v>
      </c>
      <c r="H5" s="35">
        <f>SUM(H6:H15)</f>
        <v>35</v>
      </c>
    </row>
    <row r="6" spans="1:8" ht="54.75" customHeight="1">
      <c r="A6" s="47" t="s">
        <v>343</v>
      </c>
      <c r="B6" s="35">
        <f t="shared" si="0"/>
        <v>19</v>
      </c>
      <c r="C6" s="35">
        <f aca="true" t="shared" si="1" ref="C6:C15">D6+E6</f>
        <v>15</v>
      </c>
      <c r="D6" s="35">
        <v>2</v>
      </c>
      <c r="E6" s="35">
        <v>13</v>
      </c>
      <c r="F6" s="35">
        <f aca="true" t="shared" si="2" ref="F6:F15">G6+H6</f>
        <v>4</v>
      </c>
      <c r="G6" s="11">
        <v>0</v>
      </c>
      <c r="H6" s="35">
        <v>4</v>
      </c>
    </row>
    <row r="7" spans="1:8" ht="54.75" customHeight="1">
      <c r="A7" s="47" t="s">
        <v>344</v>
      </c>
      <c r="B7" s="35">
        <f t="shared" si="0"/>
        <v>12</v>
      </c>
      <c r="C7" s="35">
        <f t="shared" si="1"/>
        <v>7</v>
      </c>
      <c r="D7" s="35">
        <v>2</v>
      </c>
      <c r="E7" s="35">
        <v>5</v>
      </c>
      <c r="F7" s="35">
        <f t="shared" si="2"/>
        <v>5</v>
      </c>
      <c r="G7" s="11">
        <v>0</v>
      </c>
      <c r="H7" s="35">
        <v>5</v>
      </c>
    </row>
    <row r="8" spans="1:8" ht="54.75" customHeight="1">
      <c r="A8" s="47" t="s">
        <v>345</v>
      </c>
      <c r="B8" s="35">
        <f t="shared" si="0"/>
        <v>24</v>
      </c>
      <c r="C8" s="35">
        <f t="shared" si="1"/>
        <v>20</v>
      </c>
      <c r="D8" s="35">
        <v>16</v>
      </c>
      <c r="E8" s="35">
        <v>4</v>
      </c>
      <c r="F8" s="35">
        <f t="shared" si="2"/>
        <v>4</v>
      </c>
      <c r="G8" s="11">
        <v>0</v>
      </c>
      <c r="H8" s="35">
        <v>4</v>
      </c>
    </row>
    <row r="9" spans="1:8" ht="54.75" customHeight="1">
      <c r="A9" s="47" t="s">
        <v>346</v>
      </c>
      <c r="B9" s="35">
        <f t="shared" si="0"/>
        <v>30</v>
      </c>
      <c r="C9" s="35">
        <f t="shared" si="1"/>
        <v>25</v>
      </c>
      <c r="D9" s="35">
        <v>17</v>
      </c>
      <c r="E9" s="35">
        <v>8</v>
      </c>
      <c r="F9" s="35">
        <f t="shared" si="2"/>
        <v>5</v>
      </c>
      <c r="G9" s="11">
        <v>0</v>
      </c>
      <c r="H9" s="35">
        <v>5</v>
      </c>
    </row>
    <row r="10" spans="1:8" ht="54.75" customHeight="1">
      <c r="A10" s="47" t="s">
        <v>347</v>
      </c>
      <c r="B10" s="35">
        <f t="shared" si="0"/>
        <v>71</v>
      </c>
      <c r="C10" s="35">
        <f t="shared" si="1"/>
        <v>69</v>
      </c>
      <c r="D10" s="35">
        <v>21</v>
      </c>
      <c r="E10" s="35">
        <v>48</v>
      </c>
      <c r="F10" s="35">
        <f t="shared" si="2"/>
        <v>2</v>
      </c>
      <c r="G10" s="11">
        <v>0</v>
      </c>
      <c r="H10" s="35">
        <v>2</v>
      </c>
    </row>
    <row r="11" spans="1:8" ht="54.75" customHeight="1">
      <c r="A11" s="47" t="s">
        <v>348</v>
      </c>
      <c r="B11" s="35">
        <f t="shared" si="0"/>
        <v>82</v>
      </c>
      <c r="C11" s="35">
        <f t="shared" si="1"/>
        <v>80</v>
      </c>
      <c r="D11" s="35">
        <v>9</v>
      </c>
      <c r="E11" s="35">
        <v>71</v>
      </c>
      <c r="F11" s="35">
        <f t="shared" si="2"/>
        <v>2</v>
      </c>
      <c r="G11" s="11">
        <v>0</v>
      </c>
      <c r="H11" s="35">
        <v>2</v>
      </c>
    </row>
    <row r="12" spans="1:8" ht="54.75" customHeight="1">
      <c r="A12" s="47" t="s">
        <v>349</v>
      </c>
      <c r="B12" s="35">
        <f t="shared" si="0"/>
        <v>66</v>
      </c>
      <c r="C12" s="35">
        <f t="shared" si="1"/>
        <v>61</v>
      </c>
      <c r="D12" s="35">
        <v>6</v>
      </c>
      <c r="E12" s="35">
        <v>55</v>
      </c>
      <c r="F12" s="35">
        <f t="shared" si="2"/>
        <v>5</v>
      </c>
      <c r="G12" s="11">
        <v>0</v>
      </c>
      <c r="H12" s="35">
        <v>5</v>
      </c>
    </row>
    <row r="13" spans="1:8" ht="54.75" customHeight="1">
      <c r="A13" s="47" t="s">
        <v>350</v>
      </c>
      <c r="B13" s="35">
        <f t="shared" si="0"/>
        <v>47</v>
      </c>
      <c r="C13" s="35">
        <f t="shared" si="1"/>
        <v>41</v>
      </c>
      <c r="D13" s="35">
        <v>4</v>
      </c>
      <c r="E13" s="35">
        <v>37</v>
      </c>
      <c r="F13" s="35">
        <f t="shared" si="2"/>
        <v>6</v>
      </c>
      <c r="G13" s="11">
        <v>0</v>
      </c>
      <c r="H13" s="35">
        <v>6</v>
      </c>
    </row>
    <row r="14" spans="1:8" ht="54.75" customHeight="1">
      <c r="A14" s="47" t="s">
        <v>351</v>
      </c>
      <c r="B14" s="35">
        <f t="shared" si="0"/>
        <v>20</v>
      </c>
      <c r="C14" s="35">
        <f t="shared" si="1"/>
        <v>18</v>
      </c>
      <c r="D14" s="35">
        <v>5</v>
      </c>
      <c r="E14" s="35">
        <v>13</v>
      </c>
      <c r="F14" s="35">
        <f t="shared" si="2"/>
        <v>2</v>
      </c>
      <c r="G14" s="11">
        <v>0</v>
      </c>
      <c r="H14" s="35">
        <v>2</v>
      </c>
    </row>
    <row r="15" spans="1:8" ht="54.75" customHeight="1">
      <c r="A15" s="43" t="s">
        <v>352</v>
      </c>
      <c r="B15" s="35">
        <f t="shared" si="0"/>
        <v>1</v>
      </c>
      <c r="C15" s="35">
        <f t="shared" si="1"/>
        <v>1</v>
      </c>
      <c r="D15" s="35">
        <v>0</v>
      </c>
      <c r="E15" s="35">
        <v>1</v>
      </c>
      <c r="F15" s="35">
        <f t="shared" si="2"/>
        <v>0</v>
      </c>
      <c r="G15" s="14">
        <v>0</v>
      </c>
      <c r="H15" s="35">
        <v>0</v>
      </c>
    </row>
    <row r="16" spans="1:8" ht="19.5" customHeight="1">
      <c r="A16" s="59" t="s">
        <v>353</v>
      </c>
      <c r="B16" s="59"/>
      <c r="C16" s="59"/>
      <c r="D16" s="59"/>
      <c r="E16" s="59"/>
      <c r="F16" s="59"/>
      <c r="G16" s="59"/>
      <c r="H16" s="59"/>
    </row>
  </sheetData>
  <mergeCells count="6">
    <mergeCell ref="A3:A4"/>
    <mergeCell ref="C3:E3"/>
    <mergeCell ref="B3:B4"/>
    <mergeCell ref="A1:H1"/>
    <mergeCell ref="A2:G2"/>
    <mergeCell ref="F3:H3"/>
  </mergeCells>
  <printOptions/>
  <pageMargins left="0.6299212598425197" right="0" top="0.5905511811023623" bottom="0.7874015748031497"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13"/>
  </sheetPr>
  <dimension ref="A1:I17"/>
  <sheetViews>
    <sheetView zoomScale="75" zoomScaleNormal="75" workbookViewId="0" topLeftCell="A1">
      <selection activeCell="H14" sqref="H14"/>
    </sheetView>
  </sheetViews>
  <sheetFormatPr defaultColWidth="9.00390625" defaultRowHeight="16.5"/>
  <cols>
    <col min="1" max="1" width="10.125" style="57"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41" customWidth="1"/>
  </cols>
  <sheetData>
    <row r="1" spans="1:8" ht="33" customHeight="1">
      <c r="A1" s="718" t="s">
        <v>357</v>
      </c>
      <c r="B1" s="718"/>
      <c r="C1" s="718"/>
      <c r="D1" s="718"/>
      <c r="E1" s="718"/>
      <c r="F1" s="718"/>
      <c r="G1" s="718"/>
      <c r="H1" s="718"/>
    </row>
    <row r="2" spans="1:8" ht="33" customHeight="1">
      <c r="A2" s="727" t="s">
        <v>358</v>
      </c>
      <c r="B2" s="727"/>
      <c r="C2" s="727"/>
      <c r="D2" s="727"/>
      <c r="E2" s="727"/>
      <c r="F2" s="727"/>
      <c r="G2" s="727"/>
      <c r="H2" s="18" t="s">
        <v>84</v>
      </c>
    </row>
    <row r="3" spans="1:9" ht="34.5" customHeight="1">
      <c r="A3" s="704" t="s">
        <v>85</v>
      </c>
      <c r="B3" s="698" t="s">
        <v>86</v>
      </c>
      <c r="C3" s="708" t="s">
        <v>339</v>
      </c>
      <c r="D3" s="691"/>
      <c r="E3" s="691"/>
      <c r="F3" s="708" t="s">
        <v>340</v>
      </c>
      <c r="G3" s="691"/>
      <c r="H3" s="691"/>
      <c r="I3" s="44"/>
    </row>
    <row r="4" spans="1:9" ht="34.5" customHeight="1">
      <c r="A4" s="666"/>
      <c r="B4" s="667"/>
      <c r="C4" s="58" t="s">
        <v>92</v>
      </c>
      <c r="D4" s="58" t="s">
        <v>341</v>
      </c>
      <c r="E4" s="9" t="s">
        <v>359</v>
      </c>
      <c r="F4" s="58" t="s">
        <v>92</v>
      </c>
      <c r="G4" s="58" t="s">
        <v>341</v>
      </c>
      <c r="H4" s="9" t="s">
        <v>359</v>
      </c>
      <c r="I4" s="44"/>
    </row>
    <row r="5" spans="1:8" ht="55.5" customHeight="1">
      <c r="A5" s="81" t="s">
        <v>86</v>
      </c>
      <c r="B5" s="35">
        <f aca="true" t="shared" si="0" ref="B5:B15">SUM(C5:H5)</f>
        <v>0</v>
      </c>
      <c r="C5" s="35">
        <f aca="true" t="shared" si="1" ref="C5:H5">SUM(C6:C15)</f>
        <v>0</v>
      </c>
      <c r="D5" s="35">
        <f t="shared" si="1"/>
        <v>0</v>
      </c>
      <c r="E5" s="35">
        <f t="shared" si="1"/>
        <v>0</v>
      </c>
      <c r="F5" s="35">
        <f t="shared" si="1"/>
        <v>0</v>
      </c>
      <c r="G5" s="35">
        <f t="shared" si="1"/>
        <v>0</v>
      </c>
      <c r="H5" s="35">
        <f t="shared" si="1"/>
        <v>0</v>
      </c>
    </row>
    <row r="6" spans="1:8" ht="55.5" customHeight="1">
      <c r="A6" s="10" t="s">
        <v>343</v>
      </c>
      <c r="B6" s="35">
        <f t="shared" si="0"/>
        <v>0</v>
      </c>
      <c r="C6" s="35">
        <f aca="true" t="shared" si="2" ref="C6:C15">SUM(D6:E6)</f>
        <v>0</v>
      </c>
      <c r="D6" s="11">
        <v>0</v>
      </c>
      <c r="E6" s="11">
        <v>0</v>
      </c>
      <c r="F6" s="35">
        <f aca="true" t="shared" si="3" ref="F6:F15">SUM(G6:H6)</f>
        <v>0</v>
      </c>
      <c r="G6" s="11">
        <v>0</v>
      </c>
      <c r="H6" s="11">
        <v>0</v>
      </c>
    </row>
    <row r="7" spans="1:8" ht="55.5" customHeight="1">
      <c r="A7" s="10" t="s">
        <v>344</v>
      </c>
      <c r="B7" s="35">
        <f t="shared" si="0"/>
        <v>0</v>
      </c>
      <c r="C7" s="35">
        <f t="shared" si="2"/>
        <v>0</v>
      </c>
      <c r="D7" s="11">
        <v>0</v>
      </c>
      <c r="E7" s="11">
        <v>0</v>
      </c>
      <c r="F7" s="35">
        <f t="shared" si="3"/>
        <v>0</v>
      </c>
      <c r="G7" s="11">
        <v>0</v>
      </c>
      <c r="H7" s="11">
        <v>0</v>
      </c>
    </row>
    <row r="8" spans="1:8" ht="55.5" customHeight="1">
      <c r="A8" s="10" t="s">
        <v>345</v>
      </c>
      <c r="B8" s="35">
        <f t="shared" si="0"/>
        <v>0</v>
      </c>
      <c r="C8" s="35">
        <f t="shared" si="2"/>
        <v>0</v>
      </c>
      <c r="D8" s="11">
        <v>0</v>
      </c>
      <c r="E8" s="11">
        <v>0</v>
      </c>
      <c r="F8" s="35">
        <f t="shared" si="3"/>
        <v>0</v>
      </c>
      <c r="G8" s="11">
        <v>0</v>
      </c>
      <c r="H8" s="11">
        <v>0</v>
      </c>
    </row>
    <row r="9" spans="1:8" ht="55.5" customHeight="1">
      <c r="A9" s="10" t="s">
        <v>346</v>
      </c>
      <c r="B9" s="35">
        <f t="shared" si="0"/>
        <v>0</v>
      </c>
      <c r="C9" s="35">
        <f t="shared" si="2"/>
        <v>0</v>
      </c>
      <c r="D9" s="11">
        <v>0</v>
      </c>
      <c r="E9" s="11">
        <v>0</v>
      </c>
      <c r="F9" s="35">
        <f t="shared" si="3"/>
        <v>0</v>
      </c>
      <c r="G9" s="11">
        <v>0</v>
      </c>
      <c r="H9" s="11">
        <v>0</v>
      </c>
    </row>
    <row r="10" spans="1:8" ht="55.5" customHeight="1">
      <c r="A10" s="10" t="s">
        <v>347</v>
      </c>
      <c r="B10" s="35">
        <f t="shared" si="0"/>
        <v>0</v>
      </c>
      <c r="C10" s="35">
        <f t="shared" si="2"/>
        <v>0</v>
      </c>
      <c r="D10" s="11">
        <v>0</v>
      </c>
      <c r="E10" s="11">
        <v>0</v>
      </c>
      <c r="F10" s="35">
        <f t="shared" si="3"/>
        <v>0</v>
      </c>
      <c r="G10" s="11">
        <v>0</v>
      </c>
      <c r="H10" s="11">
        <v>0</v>
      </c>
    </row>
    <row r="11" spans="1:8" ht="55.5" customHeight="1">
      <c r="A11" s="10" t="s">
        <v>348</v>
      </c>
      <c r="B11" s="35">
        <f t="shared" si="0"/>
        <v>0</v>
      </c>
      <c r="C11" s="35">
        <f t="shared" si="2"/>
        <v>0</v>
      </c>
      <c r="D11" s="11">
        <v>0</v>
      </c>
      <c r="E11" s="11">
        <v>0</v>
      </c>
      <c r="F11" s="35">
        <f t="shared" si="3"/>
        <v>0</v>
      </c>
      <c r="G11" s="11">
        <v>0</v>
      </c>
      <c r="H11" s="11">
        <v>0</v>
      </c>
    </row>
    <row r="12" spans="1:8" ht="55.5" customHeight="1">
      <c r="A12" s="10" t="s">
        <v>349</v>
      </c>
      <c r="B12" s="35">
        <f t="shared" si="0"/>
        <v>0</v>
      </c>
      <c r="C12" s="35">
        <f t="shared" si="2"/>
        <v>0</v>
      </c>
      <c r="D12" s="11">
        <v>0</v>
      </c>
      <c r="E12" s="11">
        <v>0</v>
      </c>
      <c r="F12" s="35">
        <f t="shared" si="3"/>
        <v>0</v>
      </c>
      <c r="G12" s="11">
        <v>0</v>
      </c>
      <c r="H12" s="11">
        <v>0</v>
      </c>
    </row>
    <row r="13" spans="1:8" ht="55.5" customHeight="1">
      <c r="A13" s="10" t="s">
        <v>350</v>
      </c>
      <c r="B13" s="35">
        <f t="shared" si="0"/>
        <v>0</v>
      </c>
      <c r="C13" s="35">
        <f t="shared" si="2"/>
        <v>0</v>
      </c>
      <c r="D13" s="11">
        <v>0</v>
      </c>
      <c r="E13" s="11">
        <v>0</v>
      </c>
      <c r="F13" s="35">
        <f t="shared" si="3"/>
        <v>0</v>
      </c>
      <c r="G13" s="11">
        <v>0</v>
      </c>
      <c r="H13" s="11">
        <v>0</v>
      </c>
    </row>
    <row r="14" spans="1:8" ht="55.5" customHeight="1">
      <c r="A14" s="10" t="s">
        <v>351</v>
      </c>
      <c r="B14" s="35">
        <f t="shared" si="0"/>
        <v>0</v>
      </c>
      <c r="C14" s="35">
        <f t="shared" si="2"/>
        <v>0</v>
      </c>
      <c r="D14" s="11">
        <v>0</v>
      </c>
      <c r="E14" s="11">
        <v>0</v>
      </c>
      <c r="F14" s="35">
        <f t="shared" si="3"/>
        <v>0</v>
      </c>
      <c r="G14" s="11">
        <v>0</v>
      </c>
      <c r="H14" s="11">
        <v>0</v>
      </c>
    </row>
    <row r="15" spans="1:8" ht="55.5" customHeight="1">
      <c r="A15" s="48" t="s">
        <v>352</v>
      </c>
      <c r="B15" s="35">
        <f t="shared" si="0"/>
        <v>0</v>
      </c>
      <c r="C15" s="35">
        <f t="shared" si="2"/>
        <v>0</v>
      </c>
      <c r="D15" s="14">
        <v>0</v>
      </c>
      <c r="E15" s="14">
        <v>0</v>
      </c>
      <c r="F15" s="35">
        <f t="shared" si="3"/>
        <v>0</v>
      </c>
      <c r="G15" s="14">
        <v>0</v>
      </c>
      <c r="H15" s="14">
        <v>0</v>
      </c>
    </row>
    <row r="16" spans="1:8" ht="19.5" customHeight="1">
      <c r="A16" s="665" t="s">
        <v>360</v>
      </c>
      <c r="B16" s="688"/>
      <c r="C16" s="688"/>
      <c r="D16" s="688"/>
      <c r="E16" s="688"/>
      <c r="F16" s="688"/>
      <c r="G16" s="688"/>
      <c r="H16" s="688"/>
    </row>
    <row r="17" spans="1:8" ht="19.5" customHeight="1">
      <c r="A17" s="16"/>
      <c r="B17" s="16"/>
      <c r="C17" s="16"/>
      <c r="D17" s="16"/>
      <c r="E17" s="16"/>
      <c r="F17" s="16"/>
      <c r="G17" s="16"/>
      <c r="H17" s="16"/>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W19"/>
  <sheetViews>
    <sheetView workbookViewId="0" topLeftCell="F1">
      <pane ySplit="5" topLeftCell="BM6" activePane="bottomLeft" state="frozen"/>
      <selection pane="topLeft" activeCell="A1" sqref="A1"/>
      <selection pane="bottomLeft" activeCell="A3" sqref="A3:A4"/>
    </sheetView>
  </sheetViews>
  <sheetFormatPr defaultColWidth="9.00390625" defaultRowHeight="74.25" customHeight="1"/>
  <cols>
    <col min="1" max="1" width="9.00390625" style="17" customWidth="1"/>
    <col min="2" max="2" width="8.25390625" style="1" customWidth="1"/>
    <col min="3" max="3" width="8.125" style="1" customWidth="1"/>
    <col min="4" max="11" width="8.25390625" style="1" customWidth="1"/>
    <col min="12" max="23" width="7.50390625" style="1" customWidth="1"/>
    <col min="24" max="16384" width="8.25390625" style="1" customWidth="1"/>
  </cols>
  <sheetData>
    <row r="1" spans="1:23" s="5" customFormat="1" ht="33" customHeight="1">
      <c r="A1" s="724" t="s">
        <v>82</v>
      </c>
      <c r="B1" s="724"/>
      <c r="C1" s="724"/>
      <c r="D1" s="724"/>
      <c r="E1" s="724"/>
      <c r="F1" s="724"/>
      <c r="G1" s="724"/>
      <c r="H1" s="724"/>
      <c r="I1" s="724"/>
      <c r="J1" s="724"/>
      <c r="K1" s="724"/>
      <c r="L1" s="725" t="s">
        <v>83</v>
      </c>
      <c r="M1" s="725"/>
      <c r="N1" s="725"/>
      <c r="O1" s="725"/>
      <c r="P1" s="725"/>
      <c r="Q1" s="725"/>
      <c r="R1" s="725"/>
      <c r="S1" s="725"/>
      <c r="T1" s="725"/>
      <c r="U1" s="725"/>
      <c r="V1" s="725"/>
      <c r="W1" s="725"/>
    </row>
    <row r="2" spans="1:23" s="5" customFormat="1" ht="33" customHeight="1">
      <c r="A2" s="726" t="s">
        <v>722</v>
      </c>
      <c r="B2" s="726"/>
      <c r="C2" s="726"/>
      <c r="D2" s="726"/>
      <c r="E2" s="726"/>
      <c r="F2" s="726"/>
      <c r="G2" s="726"/>
      <c r="H2" s="726"/>
      <c r="I2" s="726"/>
      <c r="J2" s="726"/>
      <c r="K2" s="726"/>
      <c r="L2" s="727" t="s">
        <v>56</v>
      </c>
      <c r="M2" s="727"/>
      <c r="N2" s="727"/>
      <c r="O2" s="727"/>
      <c r="P2" s="727"/>
      <c r="Q2" s="727"/>
      <c r="R2" s="727"/>
      <c r="S2" s="727"/>
      <c r="T2" s="727"/>
      <c r="U2" s="727"/>
      <c r="V2" s="727"/>
      <c r="W2" s="18" t="s">
        <v>84</v>
      </c>
    </row>
    <row r="3" spans="1:23" ht="35.25" customHeight="1">
      <c r="A3" s="722" t="s">
        <v>85</v>
      </c>
      <c r="B3" s="720" t="s">
        <v>86</v>
      </c>
      <c r="C3" s="720"/>
      <c r="D3" s="720"/>
      <c r="E3" s="720"/>
      <c r="F3" s="721"/>
      <c r="G3" s="719" t="s">
        <v>87</v>
      </c>
      <c r="H3" s="720"/>
      <c r="I3" s="720"/>
      <c r="J3" s="720"/>
      <c r="K3" s="720"/>
      <c r="L3" s="720" t="s">
        <v>88</v>
      </c>
      <c r="M3" s="720"/>
      <c r="N3" s="720"/>
      <c r="O3" s="721"/>
      <c r="P3" s="719" t="s">
        <v>89</v>
      </c>
      <c r="Q3" s="720"/>
      <c r="R3" s="720"/>
      <c r="S3" s="721"/>
      <c r="T3" s="20" t="s">
        <v>90</v>
      </c>
      <c r="U3" s="719" t="s">
        <v>91</v>
      </c>
      <c r="V3" s="720"/>
      <c r="W3" s="720"/>
    </row>
    <row r="4" spans="1:23" ht="42" customHeight="1">
      <c r="A4" s="723"/>
      <c r="B4" s="19" t="s">
        <v>92</v>
      </c>
      <c r="C4" s="20" t="s">
        <v>93</v>
      </c>
      <c r="D4" s="20" t="s">
        <v>94</v>
      </c>
      <c r="E4" s="20" t="s">
        <v>95</v>
      </c>
      <c r="F4" s="20" t="s">
        <v>96</v>
      </c>
      <c r="G4" s="22" t="s">
        <v>92</v>
      </c>
      <c r="H4" s="20" t="s">
        <v>93</v>
      </c>
      <c r="I4" s="20" t="s">
        <v>94</v>
      </c>
      <c r="J4" s="20" t="s">
        <v>95</v>
      </c>
      <c r="K4" s="23" t="s">
        <v>96</v>
      </c>
      <c r="L4" s="19" t="s">
        <v>92</v>
      </c>
      <c r="M4" s="20" t="s">
        <v>93</v>
      </c>
      <c r="N4" s="20" t="s">
        <v>94</v>
      </c>
      <c r="O4" s="20" t="s">
        <v>95</v>
      </c>
      <c r="P4" s="19" t="s">
        <v>92</v>
      </c>
      <c r="Q4" s="20" t="s">
        <v>93</v>
      </c>
      <c r="R4" s="20" t="s">
        <v>94</v>
      </c>
      <c r="S4" s="20" t="s">
        <v>95</v>
      </c>
      <c r="T4" s="20" t="s">
        <v>94</v>
      </c>
      <c r="U4" s="19" t="s">
        <v>92</v>
      </c>
      <c r="V4" s="20" t="s">
        <v>93</v>
      </c>
      <c r="W4" s="23" t="s">
        <v>94</v>
      </c>
    </row>
    <row r="5" spans="1:23" s="26" customFormat="1" ht="60.75" customHeight="1" hidden="1">
      <c r="A5" s="24" t="s">
        <v>97</v>
      </c>
      <c r="B5" s="25">
        <f aca="true" t="shared" si="0" ref="B5:B15">G5+L5+P5+T5+U5</f>
        <v>617113</v>
      </c>
      <c r="C5" s="25">
        <f aca="true" t="shared" si="1" ref="C5:C15">H5+M5+Q5+V5</f>
        <v>313</v>
      </c>
      <c r="D5" s="25">
        <f aca="true" t="shared" si="2" ref="D5:D15">I5+N5+R5+T5+W5</f>
        <v>287965</v>
      </c>
      <c r="E5" s="25">
        <f aca="true" t="shared" si="3" ref="E5:E15">J5+O5+S5</f>
        <v>204744</v>
      </c>
      <c r="F5" s="25">
        <f aca="true" t="shared" si="4" ref="F5:F15">K5</f>
        <v>124091</v>
      </c>
      <c r="G5" s="25">
        <f aca="true" t="shared" si="5" ref="G5:G15">SUM(H5:K5)</f>
        <v>275740</v>
      </c>
      <c r="H5" s="25">
        <v>223</v>
      </c>
      <c r="I5" s="25">
        <v>111105</v>
      </c>
      <c r="J5" s="25">
        <v>40321</v>
      </c>
      <c r="K5" s="25">
        <v>124091</v>
      </c>
      <c r="L5" s="25">
        <f aca="true" t="shared" si="6" ref="L5:L15">SUM(M5:O5)</f>
        <v>76187</v>
      </c>
      <c r="M5" s="25">
        <v>61</v>
      </c>
      <c r="N5" s="25">
        <v>40296</v>
      </c>
      <c r="O5" s="25">
        <v>35830</v>
      </c>
      <c r="P5" s="25">
        <f aca="true" t="shared" si="7" ref="P5:P15">SUM(Q5:S5)</f>
        <v>216485</v>
      </c>
      <c r="Q5" s="25">
        <v>27</v>
      </c>
      <c r="R5" s="25">
        <v>87865</v>
      </c>
      <c r="S5" s="25">
        <v>128593</v>
      </c>
      <c r="T5" s="25">
        <v>19840</v>
      </c>
      <c r="U5" s="25">
        <f aca="true" t="shared" si="8" ref="U5:U12">SUM(V5:W5)</f>
        <v>28861</v>
      </c>
      <c r="V5" s="25">
        <v>2</v>
      </c>
      <c r="W5" s="25">
        <v>28859</v>
      </c>
    </row>
    <row r="6" spans="1:23" s="26" customFormat="1" ht="60.75" customHeight="1">
      <c r="A6" s="24" t="s">
        <v>81</v>
      </c>
      <c r="B6" s="25">
        <f t="shared" si="0"/>
        <v>605739</v>
      </c>
      <c r="C6" s="25">
        <f t="shared" si="1"/>
        <v>0</v>
      </c>
      <c r="D6" s="25">
        <f t="shared" si="2"/>
        <v>286123</v>
      </c>
      <c r="E6" s="25">
        <f t="shared" si="3"/>
        <v>202603</v>
      </c>
      <c r="F6" s="25">
        <f t="shared" si="4"/>
        <v>117013</v>
      </c>
      <c r="G6" s="25">
        <f t="shared" si="5"/>
        <v>269043</v>
      </c>
      <c r="H6" s="25">
        <v>0</v>
      </c>
      <c r="I6" s="25">
        <v>111731</v>
      </c>
      <c r="J6" s="25">
        <v>40299</v>
      </c>
      <c r="K6" s="25">
        <v>117013</v>
      </c>
      <c r="L6" s="25">
        <f t="shared" si="6"/>
        <v>74854</v>
      </c>
      <c r="M6" s="25">
        <v>0</v>
      </c>
      <c r="N6" s="25">
        <v>39374</v>
      </c>
      <c r="O6" s="25">
        <v>35480</v>
      </c>
      <c r="P6" s="25">
        <f t="shared" si="7"/>
        <v>214745</v>
      </c>
      <c r="Q6" s="25">
        <v>0</v>
      </c>
      <c r="R6" s="25">
        <v>87921</v>
      </c>
      <c r="S6" s="25">
        <v>126824</v>
      </c>
      <c r="T6" s="25">
        <v>19788</v>
      </c>
      <c r="U6" s="25">
        <f t="shared" si="8"/>
        <v>27309</v>
      </c>
      <c r="V6" s="25">
        <v>0</v>
      </c>
      <c r="W6" s="25">
        <v>27309</v>
      </c>
    </row>
    <row r="7" spans="1:23" s="26" customFormat="1" ht="60.75" customHeight="1">
      <c r="A7" s="24" t="s">
        <v>59</v>
      </c>
      <c r="B7" s="25">
        <f t="shared" si="0"/>
        <v>596650</v>
      </c>
      <c r="C7" s="25">
        <f t="shared" si="1"/>
        <v>0</v>
      </c>
      <c r="D7" s="25">
        <f t="shared" si="2"/>
        <v>283387</v>
      </c>
      <c r="E7" s="25">
        <f t="shared" si="3"/>
        <v>201536</v>
      </c>
      <c r="F7" s="25">
        <f t="shared" si="4"/>
        <v>111727</v>
      </c>
      <c r="G7" s="25">
        <f t="shared" si="5"/>
        <v>263239</v>
      </c>
      <c r="H7" s="25">
        <v>0</v>
      </c>
      <c r="I7" s="25">
        <v>111111</v>
      </c>
      <c r="J7" s="25">
        <v>40401</v>
      </c>
      <c r="K7" s="25">
        <v>111727</v>
      </c>
      <c r="L7" s="25">
        <f t="shared" si="6"/>
        <v>73719</v>
      </c>
      <c r="M7" s="25">
        <v>0</v>
      </c>
      <c r="N7" s="25">
        <v>38607</v>
      </c>
      <c r="O7" s="25">
        <v>35112</v>
      </c>
      <c r="P7" s="25">
        <f t="shared" si="7"/>
        <v>214294</v>
      </c>
      <c r="Q7" s="25">
        <v>0</v>
      </c>
      <c r="R7" s="25">
        <v>88271</v>
      </c>
      <c r="S7" s="25">
        <v>126023</v>
      </c>
      <c r="T7" s="25">
        <v>19503</v>
      </c>
      <c r="U7" s="25">
        <f t="shared" si="8"/>
        <v>25895</v>
      </c>
      <c r="V7" s="25">
        <v>0</v>
      </c>
      <c r="W7" s="25">
        <v>25895</v>
      </c>
    </row>
    <row r="8" spans="1:23" s="26" customFormat="1" ht="60.75" customHeight="1">
      <c r="A8" s="24" t="s">
        <v>60</v>
      </c>
      <c r="B8" s="27">
        <f t="shared" si="0"/>
        <v>590888</v>
      </c>
      <c r="C8" s="25">
        <f t="shared" si="1"/>
        <v>0</v>
      </c>
      <c r="D8" s="25">
        <f t="shared" si="2"/>
        <v>282097</v>
      </c>
      <c r="E8" s="25">
        <f t="shared" si="3"/>
        <v>201187</v>
      </c>
      <c r="F8" s="25">
        <f t="shared" si="4"/>
        <v>107604</v>
      </c>
      <c r="G8" s="25">
        <f t="shared" si="5"/>
        <v>258655</v>
      </c>
      <c r="H8" s="25">
        <v>0</v>
      </c>
      <c r="I8" s="25">
        <v>110447</v>
      </c>
      <c r="J8" s="25">
        <v>40604</v>
      </c>
      <c r="K8" s="25">
        <v>107604</v>
      </c>
      <c r="L8" s="25">
        <f t="shared" si="6"/>
        <v>72842</v>
      </c>
      <c r="M8" s="25">
        <v>0</v>
      </c>
      <c r="N8" s="25">
        <v>38211</v>
      </c>
      <c r="O8" s="25">
        <v>34631</v>
      </c>
      <c r="P8" s="25">
        <f t="shared" si="7"/>
        <v>215487</v>
      </c>
      <c r="Q8" s="25">
        <v>0</v>
      </c>
      <c r="R8" s="25">
        <v>89535</v>
      </c>
      <c r="S8" s="25">
        <v>125952</v>
      </c>
      <c r="T8" s="25">
        <v>19116</v>
      </c>
      <c r="U8" s="25">
        <f t="shared" si="8"/>
        <v>24788</v>
      </c>
      <c r="V8" s="25">
        <v>0</v>
      </c>
      <c r="W8" s="25">
        <v>24788</v>
      </c>
    </row>
    <row r="9" spans="1:23" s="26" customFormat="1" ht="60.75" customHeight="1">
      <c r="A9" s="24" t="s">
        <v>61</v>
      </c>
      <c r="B9" s="27">
        <f t="shared" si="0"/>
        <v>603034</v>
      </c>
      <c r="C9" s="25">
        <f t="shared" si="1"/>
        <v>0</v>
      </c>
      <c r="D9" s="25">
        <f t="shared" si="2"/>
        <v>283376</v>
      </c>
      <c r="E9" s="25">
        <f t="shared" si="3"/>
        <v>201097</v>
      </c>
      <c r="F9" s="25">
        <f t="shared" si="4"/>
        <v>118561</v>
      </c>
      <c r="G9" s="25">
        <f t="shared" si="5"/>
        <v>271187</v>
      </c>
      <c r="H9" s="25">
        <v>0</v>
      </c>
      <c r="I9" s="25">
        <v>111620</v>
      </c>
      <c r="J9" s="25">
        <v>41006</v>
      </c>
      <c r="K9" s="25">
        <v>118561</v>
      </c>
      <c r="L9" s="25">
        <f t="shared" si="6"/>
        <v>72295</v>
      </c>
      <c r="M9" s="25">
        <v>0</v>
      </c>
      <c r="N9" s="25">
        <v>38025</v>
      </c>
      <c r="O9" s="25">
        <v>34270</v>
      </c>
      <c r="P9" s="25">
        <f t="shared" si="7"/>
        <v>216415</v>
      </c>
      <c r="Q9" s="25">
        <v>0</v>
      </c>
      <c r="R9" s="25">
        <v>90594</v>
      </c>
      <c r="S9" s="25">
        <v>125821</v>
      </c>
      <c r="T9" s="25">
        <v>18881</v>
      </c>
      <c r="U9" s="25">
        <f t="shared" si="8"/>
        <v>24256</v>
      </c>
      <c r="V9" s="25">
        <v>0</v>
      </c>
      <c r="W9" s="25">
        <v>24256</v>
      </c>
    </row>
    <row r="10" spans="1:23" s="26" customFormat="1" ht="60.75" customHeight="1">
      <c r="A10" s="24" t="s">
        <v>62</v>
      </c>
      <c r="B10" s="25">
        <f t="shared" si="0"/>
        <v>612755</v>
      </c>
      <c r="C10" s="25">
        <f t="shared" si="1"/>
        <v>0</v>
      </c>
      <c r="D10" s="25">
        <f t="shared" si="2"/>
        <v>287824</v>
      </c>
      <c r="E10" s="25">
        <f t="shared" si="3"/>
        <v>200317</v>
      </c>
      <c r="F10" s="25">
        <f t="shared" si="4"/>
        <v>124614</v>
      </c>
      <c r="G10" s="25">
        <f t="shared" si="5"/>
        <v>278837</v>
      </c>
      <c r="H10" s="25">
        <v>0</v>
      </c>
      <c r="I10" s="25">
        <v>113054</v>
      </c>
      <c r="J10" s="25">
        <v>41169</v>
      </c>
      <c r="K10" s="25">
        <v>124614</v>
      </c>
      <c r="L10" s="25">
        <f t="shared" si="6"/>
        <v>73328</v>
      </c>
      <c r="M10" s="25">
        <v>0</v>
      </c>
      <c r="N10" s="25">
        <v>39565</v>
      </c>
      <c r="O10" s="25">
        <v>33763</v>
      </c>
      <c r="P10" s="25">
        <f t="shared" si="7"/>
        <v>217386</v>
      </c>
      <c r="Q10" s="25">
        <v>0</v>
      </c>
      <c r="R10" s="25">
        <v>92001</v>
      </c>
      <c r="S10" s="25">
        <v>125385</v>
      </c>
      <c r="T10" s="25">
        <v>18803</v>
      </c>
      <c r="U10" s="25">
        <f t="shared" si="8"/>
        <v>24401</v>
      </c>
      <c r="V10" s="25">
        <v>0</v>
      </c>
      <c r="W10" s="25">
        <v>24401</v>
      </c>
    </row>
    <row r="11" spans="1:23" s="26" customFormat="1" ht="60.75" customHeight="1">
      <c r="A11" s="24" t="s">
        <v>63</v>
      </c>
      <c r="B11" s="25">
        <f t="shared" si="0"/>
        <v>629903</v>
      </c>
      <c r="C11" s="25">
        <f t="shared" si="1"/>
        <v>0</v>
      </c>
      <c r="D11" s="25">
        <f t="shared" si="2"/>
        <v>291581</v>
      </c>
      <c r="E11" s="25">
        <f t="shared" si="3"/>
        <v>199007</v>
      </c>
      <c r="F11" s="25">
        <f t="shared" si="4"/>
        <v>139315</v>
      </c>
      <c r="G11" s="25">
        <f t="shared" si="5"/>
        <v>295436</v>
      </c>
      <c r="H11" s="25">
        <v>0</v>
      </c>
      <c r="I11" s="25">
        <v>114812</v>
      </c>
      <c r="J11" s="25">
        <v>41309</v>
      </c>
      <c r="K11" s="25">
        <v>139315</v>
      </c>
      <c r="L11" s="25">
        <f t="shared" si="6"/>
        <v>73356</v>
      </c>
      <c r="M11" s="25">
        <v>0</v>
      </c>
      <c r="N11" s="25">
        <v>40099</v>
      </c>
      <c r="O11" s="25">
        <v>33257</v>
      </c>
      <c r="P11" s="25">
        <f t="shared" si="7"/>
        <v>218747</v>
      </c>
      <c r="Q11" s="25">
        <v>0</v>
      </c>
      <c r="R11" s="25">
        <v>94306</v>
      </c>
      <c r="S11" s="25">
        <v>124441</v>
      </c>
      <c r="T11" s="25">
        <v>18781</v>
      </c>
      <c r="U11" s="25">
        <f t="shared" si="8"/>
        <v>23583</v>
      </c>
      <c r="V11" s="25">
        <v>0</v>
      </c>
      <c r="W11" s="25">
        <v>23583</v>
      </c>
    </row>
    <row r="12" spans="1:23" s="26" customFormat="1" ht="60.75" customHeight="1">
      <c r="A12" s="24" t="s">
        <v>64</v>
      </c>
      <c r="B12" s="25">
        <f t="shared" si="0"/>
        <v>640082</v>
      </c>
      <c r="C12" s="25">
        <f t="shared" si="1"/>
        <v>0</v>
      </c>
      <c r="D12" s="25">
        <f t="shared" si="2"/>
        <v>293861</v>
      </c>
      <c r="E12" s="25">
        <f t="shared" si="3"/>
        <v>196840</v>
      </c>
      <c r="F12" s="25">
        <f t="shared" si="4"/>
        <v>149381</v>
      </c>
      <c r="G12" s="25">
        <f t="shared" si="5"/>
        <v>306813</v>
      </c>
      <c r="H12" s="25">
        <v>0</v>
      </c>
      <c r="I12" s="25">
        <v>116150</v>
      </c>
      <c r="J12" s="25">
        <v>41282</v>
      </c>
      <c r="K12" s="25">
        <v>149381</v>
      </c>
      <c r="L12" s="25">
        <f t="shared" si="6"/>
        <v>164534</v>
      </c>
      <c r="M12" s="25">
        <v>0</v>
      </c>
      <c r="N12" s="25">
        <v>81069</v>
      </c>
      <c r="O12" s="25">
        <v>83465</v>
      </c>
      <c r="P12" s="25">
        <f t="shared" si="7"/>
        <v>132181</v>
      </c>
      <c r="Q12" s="25">
        <v>0</v>
      </c>
      <c r="R12" s="25">
        <v>60088</v>
      </c>
      <c r="S12" s="25">
        <v>72093</v>
      </c>
      <c r="T12" s="25">
        <v>13242</v>
      </c>
      <c r="U12" s="25">
        <f t="shared" si="8"/>
        <v>23312</v>
      </c>
      <c r="V12" s="25">
        <v>0</v>
      </c>
      <c r="W12" s="25">
        <v>23312</v>
      </c>
    </row>
    <row r="13" spans="1:23" s="26" customFormat="1" ht="60.75" customHeight="1">
      <c r="A13" s="24" t="s">
        <v>65</v>
      </c>
      <c r="B13" s="27">
        <f t="shared" si="0"/>
        <v>631690</v>
      </c>
      <c r="C13" s="25">
        <f t="shared" si="1"/>
        <v>0</v>
      </c>
      <c r="D13" s="25">
        <f t="shared" si="2"/>
        <v>291487</v>
      </c>
      <c r="E13" s="25">
        <f t="shared" si="3"/>
        <v>194064</v>
      </c>
      <c r="F13" s="25">
        <f t="shared" si="4"/>
        <v>146139</v>
      </c>
      <c r="G13" s="25">
        <f t="shared" si="5"/>
        <v>301688</v>
      </c>
      <c r="H13" s="25">
        <v>0</v>
      </c>
      <c r="I13" s="25">
        <v>114412</v>
      </c>
      <c r="J13" s="25">
        <v>41137</v>
      </c>
      <c r="K13" s="25">
        <v>146139</v>
      </c>
      <c r="L13" s="25">
        <f t="shared" si="6"/>
        <v>179498</v>
      </c>
      <c r="M13" s="25">
        <v>0</v>
      </c>
      <c r="N13" s="25">
        <v>89497</v>
      </c>
      <c r="O13" s="25">
        <v>90001</v>
      </c>
      <c r="P13" s="25">
        <f t="shared" si="7"/>
        <v>116180</v>
      </c>
      <c r="Q13" s="25">
        <v>0</v>
      </c>
      <c r="R13" s="25">
        <v>53254</v>
      </c>
      <c r="S13" s="25">
        <v>62926</v>
      </c>
      <c r="T13" s="25">
        <v>11464</v>
      </c>
      <c r="U13" s="25">
        <v>22860</v>
      </c>
      <c r="V13" s="25">
        <v>0</v>
      </c>
      <c r="W13" s="25">
        <v>22860</v>
      </c>
    </row>
    <row r="14" spans="1:23" s="26" customFormat="1" ht="60.75" customHeight="1">
      <c r="A14" s="24" t="s">
        <v>66</v>
      </c>
      <c r="B14" s="27">
        <f t="shared" si="0"/>
        <v>627163</v>
      </c>
      <c r="C14" s="25">
        <f t="shared" si="1"/>
        <v>0</v>
      </c>
      <c r="D14" s="25">
        <f t="shared" si="2"/>
        <v>292326</v>
      </c>
      <c r="E14" s="25">
        <f t="shared" si="3"/>
        <v>193083</v>
      </c>
      <c r="F14" s="25">
        <f t="shared" si="4"/>
        <v>141754</v>
      </c>
      <c r="G14" s="25">
        <f t="shared" si="5"/>
        <v>297118</v>
      </c>
      <c r="H14" s="25">
        <v>0</v>
      </c>
      <c r="I14" s="25">
        <v>115000</v>
      </c>
      <c r="J14" s="25">
        <v>40364</v>
      </c>
      <c r="K14" s="25">
        <v>141754</v>
      </c>
      <c r="L14" s="25">
        <f t="shared" si="6"/>
        <v>180258</v>
      </c>
      <c r="M14" s="25">
        <v>0</v>
      </c>
      <c r="N14" s="25">
        <v>90213</v>
      </c>
      <c r="O14" s="25">
        <v>90045</v>
      </c>
      <c r="P14" s="25">
        <f t="shared" si="7"/>
        <v>116228</v>
      </c>
      <c r="Q14" s="25">
        <v>0</v>
      </c>
      <c r="R14" s="25">
        <v>53554</v>
      </c>
      <c r="S14" s="25">
        <v>62674</v>
      </c>
      <c r="T14" s="25">
        <v>11426</v>
      </c>
      <c r="U14" s="25">
        <f>SUM(V14:W14)</f>
        <v>22133</v>
      </c>
      <c r="V14" s="25">
        <v>0</v>
      </c>
      <c r="W14" s="25">
        <v>22133</v>
      </c>
    </row>
    <row r="15" spans="1:23" s="26" customFormat="1" ht="60.75" customHeight="1">
      <c r="A15" s="21" t="s">
        <v>67</v>
      </c>
      <c r="B15" s="28">
        <f t="shared" si="0"/>
        <v>622197</v>
      </c>
      <c r="C15" s="29">
        <f t="shared" si="1"/>
        <v>0</v>
      </c>
      <c r="D15" s="29">
        <f t="shared" si="2"/>
        <v>293535</v>
      </c>
      <c r="E15" s="29">
        <f t="shared" si="3"/>
        <v>192275</v>
      </c>
      <c r="F15" s="29">
        <f t="shared" si="4"/>
        <v>136387</v>
      </c>
      <c r="G15" s="29">
        <f t="shared" si="5"/>
        <v>290899</v>
      </c>
      <c r="H15" s="29">
        <v>0</v>
      </c>
      <c r="I15" s="29">
        <v>115110</v>
      </c>
      <c r="J15" s="29">
        <v>39402</v>
      </c>
      <c r="K15" s="29">
        <v>136387</v>
      </c>
      <c r="L15" s="29">
        <f t="shared" si="6"/>
        <v>181474</v>
      </c>
      <c r="M15" s="29">
        <v>0</v>
      </c>
      <c r="N15" s="29">
        <v>91183</v>
      </c>
      <c r="O15" s="29">
        <v>90291</v>
      </c>
      <c r="P15" s="29">
        <f t="shared" si="7"/>
        <v>116537</v>
      </c>
      <c r="Q15" s="29">
        <v>0</v>
      </c>
      <c r="R15" s="29">
        <v>53955</v>
      </c>
      <c r="S15" s="29">
        <v>62582</v>
      </c>
      <c r="T15" s="29">
        <v>11357</v>
      </c>
      <c r="U15" s="29">
        <f>SUM(V15:W15)</f>
        <v>21930</v>
      </c>
      <c r="V15" s="29">
        <v>0</v>
      </c>
      <c r="W15" s="29">
        <v>21930</v>
      </c>
    </row>
    <row r="16" spans="1:12" ht="22.5" customHeight="1">
      <c r="A16" s="728"/>
      <c r="B16" s="728"/>
      <c r="C16" s="728"/>
      <c r="D16" s="728"/>
      <c r="E16" s="728"/>
      <c r="F16" s="728"/>
      <c r="G16" s="728"/>
      <c r="H16" s="728"/>
      <c r="I16" s="728"/>
      <c r="J16" s="728"/>
      <c r="K16" s="728"/>
      <c r="L16" s="16"/>
    </row>
    <row r="17" spans="1:12" ht="21" customHeight="1" hidden="1">
      <c r="A17" s="729"/>
      <c r="B17" s="729"/>
      <c r="C17" s="729"/>
      <c r="D17" s="729"/>
      <c r="E17" s="729"/>
      <c r="F17" s="729"/>
      <c r="G17" s="729"/>
      <c r="H17" s="729"/>
      <c r="I17" s="729"/>
      <c r="J17" s="729"/>
      <c r="K17" s="729"/>
      <c r="L17" s="30"/>
    </row>
    <row r="18" s="16" customFormat="1" ht="21" customHeight="1">
      <c r="A18" s="16" t="s">
        <v>98</v>
      </c>
    </row>
    <row r="19" spans="1:4" ht="25.5" customHeight="1">
      <c r="A19" s="16"/>
      <c r="D19" s="31"/>
    </row>
  </sheetData>
  <mergeCells count="12">
    <mergeCell ref="A16:K16"/>
    <mergeCell ref="A17:K17"/>
    <mergeCell ref="A1:K1"/>
    <mergeCell ref="L1:W1"/>
    <mergeCell ref="A2:K2"/>
    <mergeCell ref="L2:V2"/>
    <mergeCell ref="U3:W3"/>
    <mergeCell ref="P3:S3"/>
    <mergeCell ref="B3:F3"/>
    <mergeCell ref="A3:A4"/>
    <mergeCell ref="G3:K3"/>
    <mergeCell ref="L3:O3"/>
  </mergeCells>
  <printOptions/>
  <pageMargins left="0.6299212598425197" right="0" top="0.5905511811023623" bottom="0.7874015748031497"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3"/>
  </sheetPr>
  <dimension ref="A1:I17"/>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E11" sqref="E11"/>
    </sheetView>
  </sheetViews>
  <sheetFormatPr defaultColWidth="9.00390625" defaultRowHeight="16.5"/>
  <cols>
    <col min="1" max="1" width="10.125" style="57"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41" customWidth="1"/>
  </cols>
  <sheetData>
    <row r="1" spans="1:8" ht="33" customHeight="1">
      <c r="A1" s="718" t="s">
        <v>361</v>
      </c>
      <c r="B1" s="718"/>
      <c r="C1" s="718"/>
      <c r="D1" s="718"/>
      <c r="E1" s="718"/>
      <c r="F1" s="718"/>
      <c r="G1" s="718"/>
      <c r="H1" s="718"/>
    </row>
    <row r="2" spans="1:8" ht="33" customHeight="1">
      <c r="A2" s="727" t="s">
        <v>358</v>
      </c>
      <c r="B2" s="727"/>
      <c r="C2" s="727"/>
      <c r="D2" s="727"/>
      <c r="E2" s="727"/>
      <c r="F2" s="727"/>
      <c r="G2" s="727"/>
      <c r="H2" s="18" t="s">
        <v>84</v>
      </c>
    </row>
    <row r="3" spans="1:9" ht="34.5" customHeight="1">
      <c r="A3" s="704" t="s">
        <v>85</v>
      </c>
      <c r="B3" s="698" t="s">
        <v>86</v>
      </c>
      <c r="C3" s="708" t="s">
        <v>339</v>
      </c>
      <c r="D3" s="691"/>
      <c r="E3" s="691"/>
      <c r="F3" s="708" t="s">
        <v>340</v>
      </c>
      <c r="G3" s="691"/>
      <c r="H3" s="691"/>
      <c r="I3" s="44"/>
    </row>
    <row r="4" spans="1:9" ht="34.5" customHeight="1">
      <c r="A4" s="666"/>
      <c r="B4" s="667"/>
      <c r="C4" s="58" t="s">
        <v>92</v>
      </c>
      <c r="D4" s="58" t="s">
        <v>341</v>
      </c>
      <c r="E4" s="9" t="s">
        <v>362</v>
      </c>
      <c r="F4" s="58" t="s">
        <v>92</v>
      </c>
      <c r="G4" s="58" t="s">
        <v>341</v>
      </c>
      <c r="H4" s="9" t="s">
        <v>359</v>
      </c>
      <c r="I4" s="44"/>
    </row>
    <row r="5" spans="1:8" ht="55.5" customHeight="1">
      <c r="A5" s="81" t="s">
        <v>86</v>
      </c>
      <c r="B5" s="35">
        <f aca="true" t="shared" si="0" ref="B5:B15">C5+F5</f>
        <v>233</v>
      </c>
      <c r="C5" s="35">
        <f aca="true" t="shared" si="1" ref="C5:C15">SUM(D5:E5)</f>
        <v>213</v>
      </c>
      <c r="D5" s="35">
        <f>SUM(D6:D15)</f>
        <v>45</v>
      </c>
      <c r="E5" s="35">
        <f>SUM(E6:E15)</f>
        <v>168</v>
      </c>
      <c r="F5" s="35">
        <f aca="true" t="shared" si="2" ref="F5:F15">SUM(G5:H5)</f>
        <v>20</v>
      </c>
      <c r="G5" s="35">
        <f>SUM(G6:G15)</f>
        <v>0</v>
      </c>
      <c r="H5" s="35">
        <f>SUM(H6:H15)</f>
        <v>20</v>
      </c>
    </row>
    <row r="6" spans="1:8" ht="55.5" customHeight="1">
      <c r="A6" s="10" t="s">
        <v>343</v>
      </c>
      <c r="B6" s="35">
        <f t="shared" si="0"/>
        <v>2</v>
      </c>
      <c r="C6" s="35">
        <f t="shared" si="1"/>
        <v>1</v>
      </c>
      <c r="D6" s="35">
        <v>1</v>
      </c>
      <c r="E6" s="35">
        <v>0</v>
      </c>
      <c r="F6" s="35">
        <f t="shared" si="2"/>
        <v>1</v>
      </c>
      <c r="G6" s="11">
        <v>0</v>
      </c>
      <c r="H6" s="35">
        <v>1</v>
      </c>
    </row>
    <row r="7" spans="1:8" ht="55.5" customHeight="1">
      <c r="A7" s="10" t="s">
        <v>344</v>
      </c>
      <c r="B7" s="35">
        <f t="shared" si="0"/>
        <v>4</v>
      </c>
      <c r="C7" s="35">
        <f t="shared" si="1"/>
        <v>2</v>
      </c>
      <c r="D7" s="35">
        <v>2</v>
      </c>
      <c r="E7" s="35">
        <v>0</v>
      </c>
      <c r="F7" s="35">
        <f t="shared" si="2"/>
        <v>2</v>
      </c>
      <c r="G7" s="11">
        <v>0</v>
      </c>
      <c r="H7" s="35">
        <v>2</v>
      </c>
    </row>
    <row r="8" spans="1:8" ht="55.5" customHeight="1">
      <c r="A8" s="10" t="s">
        <v>345</v>
      </c>
      <c r="B8" s="35">
        <f t="shared" si="0"/>
        <v>8</v>
      </c>
      <c r="C8" s="35">
        <f t="shared" si="1"/>
        <v>7</v>
      </c>
      <c r="D8" s="35">
        <v>7</v>
      </c>
      <c r="E8" s="35">
        <v>0</v>
      </c>
      <c r="F8" s="35">
        <f t="shared" si="2"/>
        <v>1</v>
      </c>
      <c r="G8" s="11">
        <v>0</v>
      </c>
      <c r="H8" s="35">
        <v>1</v>
      </c>
    </row>
    <row r="9" spans="1:8" ht="55.5" customHeight="1">
      <c r="A9" s="10" t="s">
        <v>346</v>
      </c>
      <c r="B9" s="35">
        <f t="shared" si="0"/>
        <v>18</v>
      </c>
      <c r="C9" s="35">
        <f t="shared" si="1"/>
        <v>15</v>
      </c>
      <c r="D9" s="35">
        <v>10</v>
      </c>
      <c r="E9" s="35">
        <v>5</v>
      </c>
      <c r="F9" s="35">
        <f t="shared" si="2"/>
        <v>3</v>
      </c>
      <c r="G9" s="11">
        <v>0</v>
      </c>
      <c r="H9" s="35">
        <v>3</v>
      </c>
    </row>
    <row r="10" spans="1:8" ht="55.5" customHeight="1">
      <c r="A10" s="10" t="s">
        <v>347</v>
      </c>
      <c r="B10" s="35">
        <f t="shared" si="0"/>
        <v>39</v>
      </c>
      <c r="C10" s="35">
        <f t="shared" si="1"/>
        <v>37</v>
      </c>
      <c r="D10" s="35">
        <v>9</v>
      </c>
      <c r="E10" s="35">
        <v>28</v>
      </c>
      <c r="F10" s="35">
        <f t="shared" si="2"/>
        <v>2</v>
      </c>
      <c r="G10" s="11">
        <v>0</v>
      </c>
      <c r="H10" s="35">
        <v>2</v>
      </c>
    </row>
    <row r="11" spans="1:8" ht="55.5" customHeight="1">
      <c r="A11" s="10" t="s">
        <v>348</v>
      </c>
      <c r="B11" s="35">
        <f t="shared" si="0"/>
        <v>58</v>
      </c>
      <c r="C11" s="35">
        <f t="shared" si="1"/>
        <v>56</v>
      </c>
      <c r="D11" s="35">
        <v>7</v>
      </c>
      <c r="E11" s="35">
        <v>49</v>
      </c>
      <c r="F11" s="35">
        <f t="shared" si="2"/>
        <v>2</v>
      </c>
      <c r="G11" s="11">
        <v>0</v>
      </c>
      <c r="H11" s="35">
        <v>2</v>
      </c>
    </row>
    <row r="12" spans="1:8" ht="55.5" customHeight="1">
      <c r="A12" s="10" t="s">
        <v>349</v>
      </c>
      <c r="B12" s="35">
        <f t="shared" si="0"/>
        <v>52</v>
      </c>
      <c r="C12" s="35">
        <f t="shared" si="1"/>
        <v>48</v>
      </c>
      <c r="D12" s="35">
        <v>3</v>
      </c>
      <c r="E12" s="35">
        <v>45</v>
      </c>
      <c r="F12" s="35">
        <f t="shared" si="2"/>
        <v>4</v>
      </c>
      <c r="G12" s="11">
        <v>0</v>
      </c>
      <c r="H12" s="35">
        <v>4</v>
      </c>
    </row>
    <row r="13" spans="1:8" ht="55.5" customHeight="1">
      <c r="A13" s="10" t="s">
        <v>350</v>
      </c>
      <c r="B13" s="35">
        <f t="shared" si="0"/>
        <v>39</v>
      </c>
      <c r="C13" s="35">
        <f t="shared" si="1"/>
        <v>35</v>
      </c>
      <c r="D13" s="35">
        <v>4</v>
      </c>
      <c r="E13" s="35">
        <v>31</v>
      </c>
      <c r="F13" s="35">
        <f t="shared" si="2"/>
        <v>4</v>
      </c>
      <c r="G13" s="11">
        <v>0</v>
      </c>
      <c r="H13" s="35">
        <v>4</v>
      </c>
    </row>
    <row r="14" spans="1:8" ht="55.5" customHeight="1">
      <c r="A14" s="10" t="s">
        <v>351</v>
      </c>
      <c r="B14" s="35">
        <f t="shared" si="0"/>
        <v>12</v>
      </c>
      <c r="C14" s="35">
        <f t="shared" si="1"/>
        <v>11</v>
      </c>
      <c r="D14" s="35">
        <v>2</v>
      </c>
      <c r="E14" s="35">
        <v>9</v>
      </c>
      <c r="F14" s="35">
        <f t="shared" si="2"/>
        <v>1</v>
      </c>
      <c r="G14" s="11">
        <v>0</v>
      </c>
      <c r="H14" s="35">
        <v>1</v>
      </c>
    </row>
    <row r="15" spans="1:8" ht="55.5" customHeight="1">
      <c r="A15" s="48" t="s">
        <v>352</v>
      </c>
      <c r="B15" s="35">
        <f t="shared" si="0"/>
        <v>1</v>
      </c>
      <c r="C15" s="35">
        <f t="shared" si="1"/>
        <v>1</v>
      </c>
      <c r="D15" s="14">
        <v>0</v>
      </c>
      <c r="E15" s="14">
        <v>1</v>
      </c>
      <c r="F15" s="35">
        <f t="shared" si="2"/>
        <v>0</v>
      </c>
      <c r="G15" s="14">
        <v>0</v>
      </c>
      <c r="H15" s="35">
        <v>0</v>
      </c>
    </row>
    <row r="16" spans="1:8" ht="19.5" customHeight="1">
      <c r="A16" s="665" t="s">
        <v>363</v>
      </c>
      <c r="B16" s="688"/>
      <c r="C16" s="688"/>
      <c r="D16" s="688"/>
      <c r="E16" s="688"/>
      <c r="F16" s="688"/>
      <c r="G16" s="688"/>
      <c r="H16" s="688"/>
    </row>
    <row r="17" spans="1:8" ht="19.5" customHeight="1">
      <c r="A17" s="16"/>
      <c r="B17" s="16"/>
      <c r="C17" s="16"/>
      <c r="D17" s="16"/>
      <c r="E17" s="16"/>
      <c r="F17" s="16"/>
      <c r="G17" s="16"/>
      <c r="H17" s="16"/>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13"/>
  </sheetPr>
  <dimension ref="A1:I17"/>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D13" sqref="D13"/>
    </sheetView>
  </sheetViews>
  <sheetFormatPr defaultColWidth="9.00390625" defaultRowHeight="16.5"/>
  <cols>
    <col min="1" max="1" width="9.625" style="57"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41" customWidth="1"/>
  </cols>
  <sheetData>
    <row r="1" spans="1:8" ht="33" customHeight="1">
      <c r="A1" s="718" t="s">
        <v>364</v>
      </c>
      <c r="B1" s="718"/>
      <c r="C1" s="718"/>
      <c r="D1" s="718"/>
      <c r="E1" s="718"/>
      <c r="F1" s="718"/>
      <c r="G1" s="718"/>
      <c r="H1" s="718"/>
    </row>
    <row r="2" spans="1:8" ht="33" customHeight="1">
      <c r="A2" s="727" t="s">
        <v>365</v>
      </c>
      <c r="B2" s="727"/>
      <c r="C2" s="727"/>
      <c r="D2" s="727"/>
      <c r="E2" s="727"/>
      <c r="F2" s="727"/>
      <c r="G2" s="727"/>
      <c r="H2" s="18" t="s">
        <v>84</v>
      </c>
    </row>
    <row r="3" spans="1:9" ht="34.5" customHeight="1">
      <c r="A3" s="704" t="s">
        <v>85</v>
      </c>
      <c r="B3" s="698" t="s">
        <v>86</v>
      </c>
      <c r="C3" s="708" t="s">
        <v>339</v>
      </c>
      <c r="D3" s="691"/>
      <c r="E3" s="691"/>
      <c r="F3" s="708" t="s">
        <v>340</v>
      </c>
      <c r="G3" s="691"/>
      <c r="H3" s="691"/>
      <c r="I3" s="44"/>
    </row>
    <row r="4" spans="1:9" ht="34.5" customHeight="1">
      <c r="A4" s="666"/>
      <c r="B4" s="667"/>
      <c r="C4" s="58" t="s">
        <v>92</v>
      </c>
      <c r="D4" s="58" t="s">
        <v>341</v>
      </c>
      <c r="E4" s="9" t="s">
        <v>359</v>
      </c>
      <c r="F4" s="58" t="s">
        <v>92</v>
      </c>
      <c r="G4" s="58" t="s">
        <v>341</v>
      </c>
      <c r="H4" s="9" t="s">
        <v>359</v>
      </c>
      <c r="I4" s="44"/>
    </row>
    <row r="5" spans="1:8" ht="55.5" customHeight="1">
      <c r="A5" s="81" t="s">
        <v>86</v>
      </c>
      <c r="B5" s="35">
        <f aca="true" t="shared" si="0" ref="B5:B15">C5+F5</f>
        <v>99</v>
      </c>
      <c r="C5" s="35">
        <f aca="true" t="shared" si="1" ref="C5:C15">SUM(D5:E5)</f>
        <v>96</v>
      </c>
      <c r="D5" s="35">
        <f>SUM(D6:D15)</f>
        <v>35</v>
      </c>
      <c r="E5" s="35">
        <f>SUM(E6:E15)</f>
        <v>61</v>
      </c>
      <c r="F5" s="35">
        <f aca="true" t="shared" si="2" ref="F5:F15">SUM(G5:H5)</f>
        <v>3</v>
      </c>
      <c r="G5" s="35">
        <f>SUM(G6:G15)</f>
        <v>0</v>
      </c>
      <c r="H5" s="35">
        <f>SUM(H6:H15)</f>
        <v>3</v>
      </c>
    </row>
    <row r="6" spans="1:8" ht="55.5" customHeight="1">
      <c r="A6" s="10" t="s">
        <v>343</v>
      </c>
      <c r="B6" s="35">
        <f t="shared" si="0"/>
        <v>1</v>
      </c>
      <c r="C6" s="35">
        <f t="shared" si="1"/>
        <v>1</v>
      </c>
      <c r="D6" s="35">
        <v>1</v>
      </c>
      <c r="E6" s="35">
        <v>0</v>
      </c>
      <c r="F6" s="35">
        <f t="shared" si="2"/>
        <v>0</v>
      </c>
      <c r="G6" s="11">
        <v>0</v>
      </c>
      <c r="H6" s="35">
        <v>0</v>
      </c>
    </row>
    <row r="7" spans="1:8" ht="55.5" customHeight="1">
      <c r="A7" s="10" t="s">
        <v>344</v>
      </c>
      <c r="B7" s="35">
        <f t="shared" si="0"/>
        <v>0</v>
      </c>
      <c r="C7" s="35">
        <f t="shared" si="1"/>
        <v>0</v>
      </c>
      <c r="D7" s="35">
        <v>0</v>
      </c>
      <c r="E7" s="35">
        <v>0</v>
      </c>
      <c r="F7" s="35">
        <f t="shared" si="2"/>
        <v>0</v>
      </c>
      <c r="G7" s="11">
        <v>0</v>
      </c>
      <c r="H7" s="35">
        <v>0</v>
      </c>
    </row>
    <row r="8" spans="1:8" ht="55.5" customHeight="1">
      <c r="A8" s="10" t="s">
        <v>345</v>
      </c>
      <c r="B8" s="35">
        <f t="shared" si="0"/>
        <v>9</v>
      </c>
      <c r="C8" s="35">
        <f t="shared" si="1"/>
        <v>9</v>
      </c>
      <c r="D8" s="35">
        <v>9</v>
      </c>
      <c r="E8" s="35">
        <v>0</v>
      </c>
      <c r="F8" s="35">
        <f t="shared" si="2"/>
        <v>0</v>
      </c>
      <c r="G8" s="11">
        <v>0</v>
      </c>
      <c r="H8" s="35">
        <v>0</v>
      </c>
    </row>
    <row r="9" spans="1:8" ht="55.5" customHeight="1">
      <c r="A9" s="10" t="s">
        <v>346</v>
      </c>
      <c r="B9" s="35">
        <f t="shared" si="0"/>
        <v>7</v>
      </c>
      <c r="C9" s="35">
        <f t="shared" si="1"/>
        <v>7</v>
      </c>
      <c r="D9" s="35">
        <v>6</v>
      </c>
      <c r="E9" s="35">
        <v>1</v>
      </c>
      <c r="F9" s="35">
        <f t="shared" si="2"/>
        <v>0</v>
      </c>
      <c r="G9" s="11">
        <v>0</v>
      </c>
      <c r="H9" s="35">
        <v>0</v>
      </c>
    </row>
    <row r="10" spans="1:8" ht="55.5" customHeight="1">
      <c r="A10" s="10" t="s">
        <v>347</v>
      </c>
      <c r="B10" s="35">
        <f t="shared" si="0"/>
        <v>29</v>
      </c>
      <c r="C10" s="35">
        <f t="shared" si="1"/>
        <v>29</v>
      </c>
      <c r="D10" s="35">
        <v>11</v>
      </c>
      <c r="E10" s="35">
        <v>18</v>
      </c>
      <c r="F10" s="35">
        <f t="shared" si="2"/>
        <v>0</v>
      </c>
      <c r="G10" s="11">
        <v>0</v>
      </c>
      <c r="H10" s="35">
        <v>0</v>
      </c>
    </row>
    <row r="11" spans="1:8" ht="55.5" customHeight="1">
      <c r="A11" s="10" t="s">
        <v>348</v>
      </c>
      <c r="B11" s="35">
        <f t="shared" si="0"/>
        <v>24</v>
      </c>
      <c r="C11" s="35">
        <f t="shared" si="1"/>
        <v>24</v>
      </c>
      <c r="D11" s="35">
        <v>2</v>
      </c>
      <c r="E11" s="35">
        <v>22</v>
      </c>
      <c r="F11" s="35">
        <f t="shared" si="2"/>
        <v>0</v>
      </c>
      <c r="G11" s="11">
        <v>0</v>
      </c>
      <c r="H11" s="35">
        <v>0</v>
      </c>
    </row>
    <row r="12" spans="1:8" ht="55.5" customHeight="1">
      <c r="A12" s="10" t="s">
        <v>349</v>
      </c>
      <c r="B12" s="35">
        <f t="shared" si="0"/>
        <v>14</v>
      </c>
      <c r="C12" s="35">
        <f t="shared" si="1"/>
        <v>13</v>
      </c>
      <c r="D12" s="35">
        <v>3</v>
      </c>
      <c r="E12" s="35">
        <v>10</v>
      </c>
      <c r="F12" s="35">
        <f t="shared" si="2"/>
        <v>1</v>
      </c>
      <c r="G12" s="11">
        <v>0</v>
      </c>
      <c r="H12" s="35">
        <v>1</v>
      </c>
    </row>
    <row r="13" spans="1:8" ht="55.5" customHeight="1">
      <c r="A13" s="10" t="s">
        <v>350</v>
      </c>
      <c r="B13" s="35">
        <f t="shared" si="0"/>
        <v>7</v>
      </c>
      <c r="C13" s="35">
        <f t="shared" si="1"/>
        <v>6</v>
      </c>
      <c r="D13" s="35">
        <v>0</v>
      </c>
      <c r="E13" s="35">
        <v>6</v>
      </c>
      <c r="F13" s="35">
        <f t="shared" si="2"/>
        <v>1</v>
      </c>
      <c r="G13" s="11">
        <v>0</v>
      </c>
      <c r="H13" s="35">
        <v>1</v>
      </c>
    </row>
    <row r="14" spans="1:8" ht="55.5" customHeight="1">
      <c r="A14" s="10" t="s">
        <v>351</v>
      </c>
      <c r="B14" s="35">
        <f t="shared" si="0"/>
        <v>8</v>
      </c>
      <c r="C14" s="35">
        <f t="shared" si="1"/>
        <v>7</v>
      </c>
      <c r="D14" s="35">
        <v>3</v>
      </c>
      <c r="E14" s="35">
        <v>4</v>
      </c>
      <c r="F14" s="35">
        <f t="shared" si="2"/>
        <v>1</v>
      </c>
      <c r="G14" s="11">
        <v>0</v>
      </c>
      <c r="H14" s="35">
        <v>1</v>
      </c>
    </row>
    <row r="15" spans="1:8" ht="55.5" customHeight="1">
      <c r="A15" s="48" t="s">
        <v>352</v>
      </c>
      <c r="B15" s="35">
        <f t="shared" si="0"/>
        <v>0</v>
      </c>
      <c r="C15" s="35">
        <f t="shared" si="1"/>
        <v>0</v>
      </c>
      <c r="D15" s="14">
        <v>0</v>
      </c>
      <c r="E15" s="14">
        <v>0</v>
      </c>
      <c r="F15" s="35">
        <f t="shared" si="2"/>
        <v>0</v>
      </c>
      <c r="G15" s="14">
        <v>0</v>
      </c>
      <c r="H15" s="35">
        <v>0</v>
      </c>
    </row>
    <row r="16" spans="1:8" ht="19.5" customHeight="1">
      <c r="A16" s="682" t="s">
        <v>366</v>
      </c>
      <c r="B16" s="688"/>
      <c r="C16" s="688"/>
      <c r="D16" s="688"/>
      <c r="E16" s="688"/>
      <c r="F16" s="688"/>
      <c r="G16" s="688"/>
      <c r="H16" s="688"/>
    </row>
    <row r="17" spans="1:8" ht="19.5" customHeight="1">
      <c r="A17" s="16"/>
      <c r="B17" s="16"/>
      <c r="C17" s="16"/>
      <c r="D17" s="16"/>
      <c r="E17" s="16"/>
      <c r="F17" s="16"/>
      <c r="G17" s="16"/>
      <c r="H17" s="16"/>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3"/>
  </sheetPr>
  <dimension ref="A1:I17"/>
  <sheetViews>
    <sheetView workbookViewId="0" topLeftCell="A1">
      <selection activeCell="C9" sqref="C9"/>
    </sheetView>
  </sheetViews>
  <sheetFormatPr defaultColWidth="9.00390625" defaultRowHeight="16.5"/>
  <cols>
    <col min="1" max="1" width="9.125" style="57" customWidth="1"/>
    <col min="2" max="2" width="9.625" style="1" customWidth="1"/>
    <col min="3" max="3" width="10.625" style="1" customWidth="1"/>
    <col min="4" max="4" width="11.875" style="1" customWidth="1"/>
    <col min="5" max="6" width="10.625" style="1" customWidth="1"/>
    <col min="7" max="7" width="11.875" style="1" customWidth="1"/>
    <col min="8" max="8" width="10.625" style="1" customWidth="1"/>
    <col min="9" max="16384" width="9.00390625" style="41" customWidth="1"/>
  </cols>
  <sheetData>
    <row r="1" spans="1:8" ht="33" customHeight="1">
      <c r="A1" s="718" t="s">
        <v>367</v>
      </c>
      <c r="B1" s="718"/>
      <c r="C1" s="718"/>
      <c r="D1" s="718"/>
      <c r="E1" s="718"/>
      <c r="F1" s="718"/>
      <c r="G1" s="718"/>
      <c r="H1" s="718"/>
    </row>
    <row r="2" spans="1:8" ht="33" customHeight="1">
      <c r="A2" s="727" t="s">
        <v>368</v>
      </c>
      <c r="B2" s="727"/>
      <c r="C2" s="727"/>
      <c r="D2" s="727"/>
      <c r="E2" s="727"/>
      <c r="F2" s="727"/>
      <c r="G2" s="727"/>
      <c r="H2" s="727"/>
    </row>
    <row r="3" spans="1:9" ht="34.5" customHeight="1">
      <c r="A3" s="704" t="s">
        <v>85</v>
      </c>
      <c r="B3" s="698" t="s">
        <v>86</v>
      </c>
      <c r="C3" s="708" t="s">
        <v>339</v>
      </c>
      <c r="D3" s="691"/>
      <c r="E3" s="691"/>
      <c r="F3" s="708" t="s">
        <v>340</v>
      </c>
      <c r="G3" s="691"/>
      <c r="H3" s="732"/>
      <c r="I3" s="44"/>
    </row>
    <row r="4" spans="1:9" ht="34.5" customHeight="1">
      <c r="A4" s="666"/>
      <c r="B4" s="667"/>
      <c r="C4" s="58" t="s">
        <v>92</v>
      </c>
      <c r="D4" s="58" t="s">
        <v>341</v>
      </c>
      <c r="E4" s="9" t="s">
        <v>369</v>
      </c>
      <c r="F4" s="58" t="s">
        <v>92</v>
      </c>
      <c r="G4" s="58" t="s">
        <v>341</v>
      </c>
      <c r="H4" s="9" t="s">
        <v>369</v>
      </c>
      <c r="I4" s="101"/>
    </row>
    <row r="5" spans="1:8" ht="55.5" customHeight="1">
      <c r="A5" s="81" t="s">
        <v>86</v>
      </c>
      <c r="B5" s="35">
        <f aca="true" t="shared" si="0" ref="B5:B15">C5+F5</f>
        <v>40</v>
      </c>
      <c r="C5" s="35">
        <f aca="true" t="shared" si="1" ref="C5:C15">SUM(D5:E5)</f>
        <v>28</v>
      </c>
      <c r="D5" s="35">
        <f>SUM(D6:D15)</f>
        <v>2</v>
      </c>
      <c r="E5" s="35">
        <f>SUM(E6:E15)</f>
        <v>26</v>
      </c>
      <c r="F5" s="35">
        <f aca="true" t="shared" si="2" ref="F5:F15">SUM(G5:H5)</f>
        <v>12</v>
      </c>
      <c r="G5" s="35">
        <f>SUM(G6:G15)</f>
        <v>0</v>
      </c>
      <c r="H5" s="35">
        <f>SUM(H6:H15)</f>
        <v>12</v>
      </c>
    </row>
    <row r="6" spans="1:8" ht="55.5" customHeight="1">
      <c r="A6" s="10" t="s">
        <v>343</v>
      </c>
      <c r="B6" s="35">
        <f t="shared" si="0"/>
        <v>16</v>
      </c>
      <c r="C6" s="35">
        <f t="shared" si="1"/>
        <v>13</v>
      </c>
      <c r="D6" s="35">
        <v>0</v>
      </c>
      <c r="E6" s="35">
        <v>13</v>
      </c>
      <c r="F6" s="35">
        <f t="shared" si="2"/>
        <v>3</v>
      </c>
      <c r="G6" s="35">
        <v>0</v>
      </c>
      <c r="H6" s="35">
        <v>3</v>
      </c>
    </row>
    <row r="7" spans="1:8" ht="55.5" customHeight="1">
      <c r="A7" s="10" t="s">
        <v>344</v>
      </c>
      <c r="B7" s="35">
        <f t="shared" si="0"/>
        <v>8</v>
      </c>
      <c r="C7" s="35">
        <f t="shared" si="1"/>
        <v>5</v>
      </c>
      <c r="D7" s="35">
        <v>0</v>
      </c>
      <c r="E7" s="35">
        <v>5</v>
      </c>
      <c r="F7" s="35">
        <f t="shared" si="2"/>
        <v>3</v>
      </c>
      <c r="G7" s="35">
        <v>0</v>
      </c>
      <c r="H7" s="35">
        <v>3</v>
      </c>
    </row>
    <row r="8" spans="1:8" ht="55.5" customHeight="1">
      <c r="A8" s="10" t="s">
        <v>345</v>
      </c>
      <c r="B8" s="35">
        <f t="shared" si="0"/>
        <v>7</v>
      </c>
      <c r="C8" s="35">
        <f t="shared" si="1"/>
        <v>4</v>
      </c>
      <c r="D8" s="35">
        <v>0</v>
      </c>
      <c r="E8" s="35">
        <v>4</v>
      </c>
      <c r="F8" s="35">
        <f t="shared" si="2"/>
        <v>3</v>
      </c>
      <c r="G8" s="35">
        <v>0</v>
      </c>
      <c r="H8" s="35">
        <v>3</v>
      </c>
    </row>
    <row r="9" spans="1:8" ht="55.5" customHeight="1">
      <c r="A9" s="10" t="s">
        <v>346</v>
      </c>
      <c r="B9" s="35">
        <f t="shared" si="0"/>
        <v>5</v>
      </c>
      <c r="C9" s="35">
        <f t="shared" si="1"/>
        <v>3</v>
      </c>
      <c r="D9" s="35">
        <v>1</v>
      </c>
      <c r="E9" s="35">
        <v>2</v>
      </c>
      <c r="F9" s="35">
        <f t="shared" si="2"/>
        <v>2</v>
      </c>
      <c r="G9" s="35">
        <v>0</v>
      </c>
      <c r="H9" s="35">
        <v>2</v>
      </c>
    </row>
    <row r="10" spans="1:8" ht="55.5" customHeight="1">
      <c r="A10" s="10" t="s">
        <v>347</v>
      </c>
      <c r="B10" s="35">
        <f t="shared" si="0"/>
        <v>3</v>
      </c>
      <c r="C10" s="35">
        <f t="shared" si="1"/>
        <v>3</v>
      </c>
      <c r="D10" s="35">
        <v>1</v>
      </c>
      <c r="E10" s="35">
        <v>2</v>
      </c>
      <c r="F10" s="35">
        <f t="shared" si="2"/>
        <v>0</v>
      </c>
      <c r="G10" s="35">
        <v>0</v>
      </c>
      <c r="H10" s="35">
        <v>0</v>
      </c>
    </row>
    <row r="11" spans="1:8" ht="55.5" customHeight="1">
      <c r="A11" s="10" t="s">
        <v>348</v>
      </c>
      <c r="B11" s="35">
        <f t="shared" si="0"/>
        <v>0</v>
      </c>
      <c r="C11" s="35">
        <f t="shared" si="1"/>
        <v>0</v>
      </c>
      <c r="D11" s="35">
        <v>0</v>
      </c>
      <c r="E11" s="35">
        <v>0</v>
      </c>
      <c r="F11" s="35">
        <f t="shared" si="2"/>
        <v>0</v>
      </c>
      <c r="G11" s="35">
        <v>0</v>
      </c>
      <c r="H11" s="35">
        <v>0</v>
      </c>
    </row>
    <row r="12" spans="1:8" ht="55.5" customHeight="1">
      <c r="A12" s="10" t="s">
        <v>349</v>
      </c>
      <c r="B12" s="35">
        <f t="shared" si="0"/>
        <v>0</v>
      </c>
      <c r="C12" s="35">
        <f t="shared" si="1"/>
        <v>0</v>
      </c>
      <c r="D12" s="35">
        <v>0</v>
      </c>
      <c r="E12" s="35">
        <v>0</v>
      </c>
      <c r="F12" s="35">
        <f t="shared" si="2"/>
        <v>0</v>
      </c>
      <c r="G12" s="35">
        <v>0</v>
      </c>
      <c r="H12" s="35">
        <v>0</v>
      </c>
    </row>
    <row r="13" spans="1:8" ht="55.5" customHeight="1">
      <c r="A13" s="10" t="s">
        <v>350</v>
      </c>
      <c r="B13" s="35">
        <f t="shared" si="0"/>
        <v>1</v>
      </c>
      <c r="C13" s="35">
        <f t="shared" si="1"/>
        <v>0</v>
      </c>
      <c r="D13" s="35">
        <v>0</v>
      </c>
      <c r="E13" s="35">
        <v>0</v>
      </c>
      <c r="F13" s="35">
        <f t="shared" si="2"/>
        <v>1</v>
      </c>
      <c r="G13" s="35">
        <v>0</v>
      </c>
      <c r="H13" s="35">
        <v>1</v>
      </c>
    </row>
    <row r="14" spans="1:8" ht="55.5" customHeight="1">
      <c r="A14" s="10" t="s">
        <v>351</v>
      </c>
      <c r="B14" s="35">
        <f t="shared" si="0"/>
        <v>0</v>
      </c>
      <c r="C14" s="35">
        <f t="shared" si="1"/>
        <v>0</v>
      </c>
      <c r="D14" s="35">
        <v>0</v>
      </c>
      <c r="E14" s="35">
        <v>0</v>
      </c>
      <c r="F14" s="35">
        <f t="shared" si="2"/>
        <v>0</v>
      </c>
      <c r="G14" s="35">
        <v>0</v>
      </c>
      <c r="H14" s="35">
        <v>0</v>
      </c>
    </row>
    <row r="15" spans="1:8" ht="55.5" customHeight="1">
      <c r="A15" s="48" t="s">
        <v>352</v>
      </c>
      <c r="B15" s="35">
        <f t="shared" si="0"/>
        <v>0</v>
      </c>
      <c r="C15" s="35">
        <f t="shared" si="1"/>
        <v>0</v>
      </c>
      <c r="D15" s="35">
        <v>0</v>
      </c>
      <c r="E15" s="35">
        <v>0</v>
      </c>
      <c r="F15" s="35">
        <f t="shared" si="2"/>
        <v>0</v>
      </c>
      <c r="G15" s="35">
        <v>0</v>
      </c>
      <c r="H15" s="35">
        <v>0</v>
      </c>
    </row>
    <row r="16" spans="1:8" ht="19.5" customHeight="1">
      <c r="A16" s="682" t="s">
        <v>370</v>
      </c>
      <c r="B16" s="688"/>
      <c r="C16" s="688"/>
      <c r="D16" s="688"/>
      <c r="E16" s="688"/>
      <c r="F16" s="688"/>
      <c r="G16" s="688"/>
      <c r="H16" s="688"/>
    </row>
    <row r="17" spans="1:8" ht="19.5" customHeight="1">
      <c r="A17" s="16"/>
      <c r="B17" s="16"/>
      <c r="C17" s="16"/>
      <c r="D17" s="16"/>
      <c r="E17" s="16"/>
      <c r="F17" s="16"/>
      <c r="G17" s="16"/>
      <c r="H17" s="16"/>
    </row>
  </sheetData>
  <mergeCells count="7">
    <mergeCell ref="A16:H16"/>
    <mergeCell ref="A1:H1"/>
    <mergeCell ref="A3:A4"/>
    <mergeCell ref="C3:E3"/>
    <mergeCell ref="B3:B4"/>
    <mergeCell ref="F3:H3"/>
    <mergeCell ref="A2:H2"/>
  </mergeCells>
  <printOptions/>
  <pageMargins left="0.6299212598425197" right="0" top="0.5905511811023623" bottom="0.7874015748031497"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13"/>
  </sheetPr>
  <dimension ref="A1:P34"/>
  <sheetViews>
    <sheetView workbookViewId="0" topLeftCell="A1">
      <selection activeCell="N22" sqref="N22"/>
    </sheetView>
  </sheetViews>
  <sheetFormatPr defaultColWidth="9.00390625" defaultRowHeight="16.5"/>
  <cols>
    <col min="1" max="1" width="9.75390625" style="57" customWidth="1"/>
    <col min="2" max="6" width="10.50390625" style="1" customWidth="1"/>
    <col min="7" max="7" width="11.50390625" style="1" customWidth="1"/>
    <col min="8" max="8" width="11.375" style="1" customWidth="1"/>
    <col min="9" max="16" width="10.50390625" style="1" customWidth="1"/>
    <col min="17" max="16384" width="9.00390625" style="41" customWidth="1"/>
  </cols>
  <sheetData>
    <row r="1" spans="1:16" ht="30" customHeight="1">
      <c r="A1" s="724" t="s">
        <v>371</v>
      </c>
      <c r="B1" s="724"/>
      <c r="C1" s="724"/>
      <c r="D1" s="724"/>
      <c r="E1" s="724"/>
      <c r="F1" s="724"/>
      <c r="G1" s="724"/>
      <c r="H1" s="724"/>
      <c r="I1" s="102" t="s">
        <v>372</v>
      </c>
      <c r="J1" s="102"/>
      <c r="K1" s="102"/>
      <c r="L1" s="102"/>
      <c r="M1" s="102"/>
      <c r="N1" s="102"/>
      <c r="O1" s="102"/>
      <c r="P1" s="102"/>
    </row>
    <row r="2" spans="1:16" ht="30" customHeight="1">
      <c r="A2" s="726" t="s">
        <v>373</v>
      </c>
      <c r="B2" s="726"/>
      <c r="C2" s="726"/>
      <c r="D2" s="726"/>
      <c r="E2" s="726"/>
      <c r="F2" s="726"/>
      <c r="G2" s="726"/>
      <c r="H2" s="726"/>
      <c r="I2" s="42" t="s">
        <v>374</v>
      </c>
      <c r="J2" s="42"/>
      <c r="K2" s="42"/>
      <c r="L2" s="42"/>
      <c r="M2" s="42"/>
      <c r="N2" s="42"/>
      <c r="O2" s="42"/>
      <c r="P2" s="103" t="s">
        <v>128</v>
      </c>
    </row>
    <row r="3" spans="1:16" ht="30" customHeight="1">
      <c r="A3" s="704" t="s">
        <v>85</v>
      </c>
      <c r="B3" s="648" t="s">
        <v>86</v>
      </c>
      <c r="C3" s="649"/>
      <c r="D3" s="650"/>
      <c r="E3" s="650"/>
      <c r="F3" s="651"/>
      <c r="G3" s="669" t="s">
        <v>375</v>
      </c>
      <c r="H3" s="670"/>
      <c r="I3" s="104" t="s">
        <v>376</v>
      </c>
      <c r="J3" s="105"/>
      <c r="K3" s="106"/>
      <c r="L3" s="708" t="s">
        <v>377</v>
      </c>
      <c r="M3" s="691"/>
      <c r="N3" s="691"/>
      <c r="O3" s="691"/>
      <c r="P3" s="691"/>
    </row>
    <row r="4" spans="1:16" ht="30" customHeight="1">
      <c r="A4" s="705"/>
      <c r="B4" s="7" t="s">
        <v>92</v>
      </c>
      <c r="C4" s="7" t="s">
        <v>378</v>
      </c>
      <c r="D4" s="7" t="s">
        <v>354</v>
      </c>
      <c r="E4" s="7" t="s">
        <v>355</v>
      </c>
      <c r="F4" s="7" t="s">
        <v>379</v>
      </c>
      <c r="G4" s="7" t="s">
        <v>92</v>
      </c>
      <c r="H4" s="7" t="s">
        <v>378</v>
      </c>
      <c r="I4" s="6" t="s">
        <v>354</v>
      </c>
      <c r="J4" s="7" t="s">
        <v>355</v>
      </c>
      <c r="K4" s="7" t="s">
        <v>379</v>
      </c>
      <c r="L4" s="7" t="s">
        <v>92</v>
      </c>
      <c r="M4" s="7" t="s">
        <v>378</v>
      </c>
      <c r="N4" s="7" t="s">
        <v>354</v>
      </c>
      <c r="O4" s="7" t="s">
        <v>355</v>
      </c>
      <c r="P4" s="58" t="s">
        <v>379</v>
      </c>
    </row>
    <row r="5" spans="1:16" ht="21.75" customHeight="1">
      <c r="A5" s="72" t="s">
        <v>86</v>
      </c>
      <c r="B5" s="65">
        <f aca="true" t="shared" si="0" ref="B5:B31">G5+L5</f>
        <v>2007</v>
      </c>
      <c r="C5" s="65">
        <f aca="true" t="shared" si="1" ref="C5:C31">H5+M5</f>
        <v>0</v>
      </c>
      <c r="D5" s="65">
        <f aca="true" t="shared" si="2" ref="D5:D31">I5+N5</f>
        <v>755</v>
      </c>
      <c r="E5" s="65">
        <f aca="true" t="shared" si="3" ref="E5:E31">J5+O5</f>
        <v>276</v>
      </c>
      <c r="F5" s="65">
        <f aca="true" t="shared" si="4" ref="F5:F31">K5+P5</f>
        <v>976</v>
      </c>
      <c r="G5" s="65">
        <f aca="true" t="shared" si="5" ref="G5:G31">SUM(H5:K5)</f>
        <v>1703</v>
      </c>
      <c r="H5" s="65">
        <f>SUM(H6:H31)</f>
        <v>0</v>
      </c>
      <c r="I5" s="65">
        <f>SUM(I6:I31)</f>
        <v>475</v>
      </c>
      <c r="J5" s="65">
        <f>SUM(J6:J31)</f>
        <v>252</v>
      </c>
      <c r="K5" s="65">
        <f>SUM(K6:K31)</f>
        <v>976</v>
      </c>
      <c r="L5" s="65">
        <f aca="true" t="shared" si="6" ref="L5:L31">SUM(M5:P5)</f>
        <v>304</v>
      </c>
      <c r="M5" s="65">
        <f>SUM(M6:M31)</f>
        <v>0</v>
      </c>
      <c r="N5" s="65">
        <f>SUM(N6:N31)</f>
        <v>280</v>
      </c>
      <c r="O5" s="65">
        <f>SUM(O6:O31)</f>
        <v>24</v>
      </c>
      <c r="P5" s="65">
        <f>SUM(P6:P31)</f>
        <v>0</v>
      </c>
    </row>
    <row r="6" spans="1:16" ht="21.75" customHeight="1">
      <c r="A6" s="24" t="s">
        <v>343</v>
      </c>
      <c r="B6" s="65">
        <f t="shared" si="0"/>
        <v>821</v>
      </c>
      <c r="C6" s="65">
        <f t="shared" si="1"/>
        <v>0</v>
      </c>
      <c r="D6" s="65">
        <f t="shared" si="2"/>
        <v>8</v>
      </c>
      <c r="E6" s="65">
        <f t="shared" si="3"/>
        <v>1</v>
      </c>
      <c r="F6" s="65">
        <f t="shared" si="4"/>
        <v>812</v>
      </c>
      <c r="G6" s="65">
        <f t="shared" si="5"/>
        <v>821</v>
      </c>
      <c r="H6" s="65">
        <v>0</v>
      </c>
      <c r="I6" s="65">
        <v>8</v>
      </c>
      <c r="J6" s="65">
        <v>1</v>
      </c>
      <c r="K6" s="65">
        <v>812</v>
      </c>
      <c r="L6" s="65">
        <f t="shared" si="6"/>
        <v>0</v>
      </c>
      <c r="M6" s="65">
        <v>0</v>
      </c>
      <c r="N6" s="65">
        <v>0</v>
      </c>
      <c r="O6" s="65">
        <v>0</v>
      </c>
      <c r="P6" s="65">
        <v>0</v>
      </c>
    </row>
    <row r="7" spans="1:16" ht="21.75" customHeight="1">
      <c r="A7" s="107" t="s">
        <v>380</v>
      </c>
      <c r="B7" s="65">
        <f t="shared" si="0"/>
        <v>89</v>
      </c>
      <c r="C7" s="65">
        <f t="shared" si="1"/>
        <v>0</v>
      </c>
      <c r="D7" s="65">
        <f t="shared" si="2"/>
        <v>8</v>
      </c>
      <c r="E7" s="65">
        <f t="shared" si="3"/>
        <v>2</v>
      </c>
      <c r="F7" s="65">
        <f t="shared" si="4"/>
        <v>79</v>
      </c>
      <c r="G7" s="65">
        <f t="shared" si="5"/>
        <v>87</v>
      </c>
      <c r="H7" s="65">
        <v>0</v>
      </c>
      <c r="I7" s="65">
        <v>6</v>
      </c>
      <c r="J7" s="65">
        <v>2</v>
      </c>
      <c r="K7" s="65">
        <v>79</v>
      </c>
      <c r="L7" s="65">
        <f t="shared" si="6"/>
        <v>2</v>
      </c>
      <c r="M7" s="65">
        <v>0</v>
      </c>
      <c r="N7" s="65">
        <v>2</v>
      </c>
      <c r="O7" s="65">
        <v>0</v>
      </c>
      <c r="P7" s="65">
        <v>0</v>
      </c>
    </row>
    <row r="8" spans="1:16" ht="21.75" customHeight="1">
      <c r="A8" s="107" t="s">
        <v>381</v>
      </c>
      <c r="B8" s="65">
        <f t="shared" si="0"/>
        <v>49</v>
      </c>
      <c r="C8" s="65">
        <f t="shared" si="1"/>
        <v>0</v>
      </c>
      <c r="D8" s="65">
        <f t="shared" si="2"/>
        <v>13</v>
      </c>
      <c r="E8" s="65">
        <f t="shared" si="3"/>
        <v>4</v>
      </c>
      <c r="F8" s="65">
        <f t="shared" si="4"/>
        <v>32</v>
      </c>
      <c r="G8" s="65">
        <f t="shared" si="5"/>
        <v>48</v>
      </c>
      <c r="H8" s="65">
        <v>0</v>
      </c>
      <c r="I8" s="65">
        <v>12</v>
      </c>
      <c r="J8" s="65">
        <v>4</v>
      </c>
      <c r="K8" s="65">
        <v>32</v>
      </c>
      <c r="L8" s="65">
        <f t="shared" si="6"/>
        <v>1</v>
      </c>
      <c r="M8" s="65">
        <v>0</v>
      </c>
      <c r="N8" s="65">
        <v>1</v>
      </c>
      <c r="O8" s="65">
        <v>0</v>
      </c>
      <c r="P8" s="65">
        <v>0</v>
      </c>
    </row>
    <row r="9" spans="1:16" ht="21.75" customHeight="1">
      <c r="A9" s="107" t="s">
        <v>382</v>
      </c>
      <c r="B9" s="65">
        <f t="shared" si="0"/>
        <v>48</v>
      </c>
      <c r="C9" s="65">
        <f t="shared" si="1"/>
        <v>0</v>
      </c>
      <c r="D9" s="65">
        <f t="shared" si="2"/>
        <v>20</v>
      </c>
      <c r="E9" s="65">
        <f t="shared" si="3"/>
        <v>7</v>
      </c>
      <c r="F9" s="65">
        <f t="shared" si="4"/>
        <v>21</v>
      </c>
      <c r="G9" s="65">
        <f t="shared" si="5"/>
        <v>45</v>
      </c>
      <c r="H9" s="65">
        <v>0</v>
      </c>
      <c r="I9" s="65">
        <v>17</v>
      </c>
      <c r="J9" s="65">
        <v>7</v>
      </c>
      <c r="K9" s="65">
        <v>21</v>
      </c>
      <c r="L9" s="65">
        <f t="shared" si="6"/>
        <v>3</v>
      </c>
      <c r="M9" s="65">
        <v>0</v>
      </c>
      <c r="N9" s="65">
        <v>3</v>
      </c>
      <c r="O9" s="65">
        <v>0</v>
      </c>
      <c r="P9" s="65">
        <v>0</v>
      </c>
    </row>
    <row r="10" spans="1:16" ht="21.75" customHeight="1">
      <c r="A10" s="107" t="s">
        <v>383</v>
      </c>
      <c r="B10" s="65">
        <f t="shared" si="0"/>
        <v>29</v>
      </c>
      <c r="C10" s="65">
        <f t="shared" si="1"/>
        <v>0</v>
      </c>
      <c r="D10" s="65">
        <f t="shared" si="2"/>
        <v>19</v>
      </c>
      <c r="E10" s="65">
        <f t="shared" si="3"/>
        <v>2</v>
      </c>
      <c r="F10" s="65">
        <f t="shared" si="4"/>
        <v>8</v>
      </c>
      <c r="G10" s="65">
        <f t="shared" si="5"/>
        <v>27</v>
      </c>
      <c r="H10" s="65">
        <v>0</v>
      </c>
      <c r="I10" s="65">
        <v>17</v>
      </c>
      <c r="J10" s="65">
        <v>2</v>
      </c>
      <c r="K10" s="65">
        <v>8</v>
      </c>
      <c r="L10" s="65">
        <f t="shared" si="6"/>
        <v>2</v>
      </c>
      <c r="M10" s="65">
        <v>0</v>
      </c>
      <c r="N10" s="65">
        <v>2</v>
      </c>
      <c r="O10" s="65">
        <v>0</v>
      </c>
      <c r="P10" s="65">
        <v>0</v>
      </c>
    </row>
    <row r="11" spans="1:16" ht="21.75" customHeight="1">
      <c r="A11" s="107" t="s">
        <v>384</v>
      </c>
      <c r="B11" s="65">
        <f t="shared" si="0"/>
        <v>35</v>
      </c>
      <c r="C11" s="65">
        <f t="shared" si="1"/>
        <v>0</v>
      </c>
      <c r="D11" s="65">
        <f t="shared" si="2"/>
        <v>23</v>
      </c>
      <c r="E11" s="65">
        <f t="shared" si="3"/>
        <v>11</v>
      </c>
      <c r="F11" s="65">
        <f t="shared" si="4"/>
        <v>1</v>
      </c>
      <c r="G11" s="65">
        <f t="shared" si="5"/>
        <v>30</v>
      </c>
      <c r="H11" s="65">
        <v>0</v>
      </c>
      <c r="I11" s="65">
        <v>18</v>
      </c>
      <c r="J11" s="65">
        <v>11</v>
      </c>
      <c r="K11" s="65">
        <v>1</v>
      </c>
      <c r="L11" s="65">
        <f t="shared" si="6"/>
        <v>5</v>
      </c>
      <c r="M11" s="65">
        <v>0</v>
      </c>
      <c r="N11" s="65">
        <v>5</v>
      </c>
      <c r="O11" s="65">
        <v>0</v>
      </c>
      <c r="P11" s="65">
        <v>0</v>
      </c>
    </row>
    <row r="12" spans="1:16" ht="21.75" customHeight="1">
      <c r="A12" s="107" t="s">
        <v>385</v>
      </c>
      <c r="B12" s="65">
        <f t="shared" si="0"/>
        <v>37</v>
      </c>
      <c r="C12" s="65">
        <f t="shared" si="1"/>
        <v>0</v>
      </c>
      <c r="D12" s="65">
        <f t="shared" si="2"/>
        <v>22</v>
      </c>
      <c r="E12" s="65">
        <f t="shared" si="3"/>
        <v>11</v>
      </c>
      <c r="F12" s="65">
        <f t="shared" si="4"/>
        <v>4</v>
      </c>
      <c r="G12" s="65">
        <f t="shared" si="5"/>
        <v>33</v>
      </c>
      <c r="H12" s="65">
        <v>0</v>
      </c>
      <c r="I12" s="65">
        <v>18</v>
      </c>
      <c r="J12" s="65">
        <v>11</v>
      </c>
      <c r="K12" s="65">
        <v>4</v>
      </c>
      <c r="L12" s="65">
        <f t="shared" si="6"/>
        <v>4</v>
      </c>
      <c r="M12" s="65">
        <v>0</v>
      </c>
      <c r="N12" s="65">
        <v>4</v>
      </c>
      <c r="O12" s="65">
        <v>0</v>
      </c>
      <c r="P12" s="65">
        <v>0</v>
      </c>
    </row>
    <row r="13" spans="1:16" ht="21.75" customHeight="1">
      <c r="A13" s="107" t="s">
        <v>386</v>
      </c>
      <c r="B13" s="65">
        <f t="shared" si="0"/>
        <v>50</v>
      </c>
      <c r="C13" s="65">
        <f t="shared" si="1"/>
        <v>0</v>
      </c>
      <c r="D13" s="65">
        <f t="shared" si="2"/>
        <v>29</v>
      </c>
      <c r="E13" s="65">
        <f t="shared" si="3"/>
        <v>14</v>
      </c>
      <c r="F13" s="65">
        <f t="shared" si="4"/>
        <v>7</v>
      </c>
      <c r="G13" s="65">
        <f t="shared" si="5"/>
        <v>46</v>
      </c>
      <c r="H13" s="65">
        <v>0</v>
      </c>
      <c r="I13" s="65">
        <v>25</v>
      </c>
      <c r="J13" s="65">
        <v>14</v>
      </c>
      <c r="K13" s="65">
        <v>7</v>
      </c>
      <c r="L13" s="65">
        <f t="shared" si="6"/>
        <v>4</v>
      </c>
      <c r="M13" s="65">
        <v>0</v>
      </c>
      <c r="N13" s="65">
        <v>4</v>
      </c>
      <c r="O13" s="65">
        <v>0</v>
      </c>
      <c r="P13" s="65">
        <v>0</v>
      </c>
    </row>
    <row r="14" spans="1:16" ht="21.75" customHeight="1">
      <c r="A14" s="107" t="s">
        <v>387</v>
      </c>
      <c r="B14" s="65">
        <f t="shared" si="0"/>
        <v>69</v>
      </c>
      <c r="C14" s="65">
        <f t="shared" si="1"/>
        <v>0</v>
      </c>
      <c r="D14" s="65">
        <f t="shared" si="2"/>
        <v>48</v>
      </c>
      <c r="E14" s="65">
        <f t="shared" si="3"/>
        <v>15</v>
      </c>
      <c r="F14" s="65">
        <f t="shared" si="4"/>
        <v>6</v>
      </c>
      <c r="G14" s="65">
        <f t="shared" si="5"/>
        <v>57</v>
      </c>
      <c r="H14" s="65">
        <v>0</v>
      </c>
      <c r="I14" s="65">
        <v>36</v>
      </c>
      <c r="J14" s="65">
        <v>15</v>
      </c>
      <c r="K14" s="65">
        <v>6</v>
      </c>
      <c r="L14" s="65">
        <f t="shared" si="6"/>
        <v>12</v>
      </c>
      <c r="M14" s="65">
        <v>0</v>
      </c>
      <c r="N14" s="65">
        <v>12</v>
      </c>
      <c r="O14" s="65">
        <v>0</v>
      </c>
      <c r="P14" s="65">
        <v>0</v>
      </c>
    </row>
    <row r="15" spans="1:16" ht="21.75" customHeight="1">
      <c r="A15" s="107" t="s">
        <v>388</v>
      </c>
      <c r="B15" s="65">
        <f t="shared" si="0"/>
        <v>54</v>
      </c>
      <c r="C15" s="65">
        <f t="shared" si="1"/>
        <v>0</v>
      </c>
      <c r="D15" s="65">
        <f t="shared" si="2"/>
        <v>43</v>
      </c>
      <c r="E15" s="65">
        <f t="shared" si="3"/>
        <v>10</v>
      </c>
      <c r="F15" s="65">
        <f t="shared" si="4"/>
        <v>1</v>
      </c>
      <c r="G15" s="65">
        <f t="shared" si="5"/>
        <v>41</v>
      </c>
      <c r="H15" s="65">
        <v>0</v>
      </c>
      <c r="I15" s="65">
        <v>30</v>
      </c>
      <c r="J15" s="65">
        <v>10</v>
      </c>
      <c r="K15" s="65">
        <v>1</v>
      </c>
      <c r="L15" s="65">
        <f t="shared" si="6"/>
        <v>13</v>
      </c>
      <c r="M15" s="65">
        <v>0</v>
      </c>
      <c r="N15" s="65">
        <v>13</v>
      </c>
      <c r="O15" s="65">
        <v>0</v>
      </c>
      <c r="P15" s="65">
        <v>0</v>
      </c>
    </row>
    <row r="16" spans="1:16" ht="21.75" customHeight="1">
      <c r="A16" s="107" t="s">
        <v>389</v>
      </c>
      <c r="B16" s="65">
        <f t="shared" si="0"/>
        <v>32</v>
      </c>
      <c r="C16" s="65">
        <f t="shared" si="1"/>
        <v>0</v>
      </c>
      <c r="D16" s="65">
        <f t="shared" si="2"/>
        <v>23</v>
      </c>
      <c r="E16" s="65">
        <f t="shared" si="3"/>
        <v>8</v>
      </c>
      <c r="F16" s="65">
        <f t="shared" si="4"/>
        <v>1</v>
      </c>
      <c r="G16" s="65">
        <f t="shared" si="5"/>
        <v>26</v>
      </c>
      <c r="H16" s="65">
        <v>0</v>
      </c>
      <c r="I16" s="65">
        <v>17</v>
      </c>
      <c r="J16" s="65">
        <v>8</v>
      </c>
      <c r="K16" s="65">
        <v>1</v>
      </c>
      <c r="L16" s="65">
        <f t="shared" si="6"/>
        <v>6</v>
      </c>
      <c r="M16" s="65">
        <v>0</v>
      </c>
      <c r="N16" s="65">
        <v>6</v>
      </c>
      <c r="O16" s="65">
        <v>0</v>
      </c>
      <c r="P16" s="65">
        <v>0</v>
      </c>
    </row>
    <row r="17" spans="1:16" ht="21.75" customHeight="1">
      <c r="A17" s="107" t="s">
        <v>390</v>
      </c>
      <c r="B17" s="65">
        <f t="shared" si="0"/>
        <v>49</v>
      </c>
      <c r="C17" s="65">
        <f t="shared" si="1"/>
        <v>0</v>
      </c>
      <c r="D17" s="65">
        <f t="shared" si="2"/>
        <v>35</v>
      </c>
      <c r="E17" s="65">
        <f t="shared" si="3"/>
        <v>14</v>
      </c>
      <c r="F17" s="65">
        <f t="shared" si="4"/>
        <v>0</v>
      </c>
      <c r="G17" s="65">
        <f t="shared" si="5"/>
        <v>0</v>
      </c>
      <c r="H17" s="65">
        <v>0</v>
      </c>
      <c r="I17" s="65">
        <v>0</v>
      </c>
      <c r="J17" s="65">
        <v>0</v>
      </c>
      <c r="K17" s="65">
        <v>0</v>
      </c>
      <c r="L17" s="65">
        <f t="shared" si="6"/>
        <v>49</v>
      </c>
      <c r="M17" s="65">
        <v>0</v>
      </c>
      <c r="N17" s="65">
        <v>35</v>
      </c>
      <c r="O17" s="65">
        <v>14</v>
      </c>
      <c r="P17" s="65">
        <v>0</v>
      </c>
    </row>
    <row r="18" spans="1:16" ht="21.75" customHeight="1">
      <c r="A18" s="107" t="s">
        <v>391</v>
      </c>
      <c r="B18" s="65">
        <f t="shared" si="0"/>
        <v>53</v>
      </c>
      <c r="C18" s="65">
        <f t="shared" si="1"/>
        <v>0</v>
      </c>
      <c r="D18" s="65">
        <f t="shared" si="2"/>
        <v>37</v>
      </c>
      <c r="E18" s="65">
        <f t="shared" si="3"/>
        <v>16</v>
      </c>
      <c r="F18" s="65">
        <f t="shared" si="4"/>
        <v>0</v>
      </c>
      <c r="G18" s="65">
        <f t="shared" si="5"/>
        <v>39</v>
      </c>
      <c r="H18" s="65">
        <v>0</v>
      </c>
      <c r="I18" s="65">
        <v>23</v>
      </c>
      <c r="J18" s="65">
        <v>16</v>
      </c>
      <c r="K18" s="65">
        <v>0</v>
      </c>
      <c r="L18" s="65">
        <f t="shared" si="6"/>
        <v>14</v>
      </c>
      <c r="M18" s="65">
        <v>0</v>
      </c>
      <c r="N18" s="65">
        <v>14</v>
      </c>
      <c r="O18" s="65">
        <v>0</v>
      </c>
      <c r="P18" s="65">
        <v>0</v>
      </c>
    </row>
    <row r="19" spans="1:16" ht="21.75" customHeight="1">
      <c r="A19" s="107" t="s">
        <v>392</v>
      </c>
      <c r="B19" s="65">
        <f t="shared" si="0"/>
        <v>43</v>
      </c>
      <c r="C19" s="65">
        <f t="shared" si="1"/>
        <v>0</v>
      </c>
      <c r="D19" s="65">
        <f t="shared" si="2"/>
        <v>30</v>
      </c>
      <c r="E19" s="65">
        <f t="shared" si="3"/>
        <v>13</v>
      </c>
      <c r="F19" s="65">
        <f t="shared" si="4"/>
        <v>0</v>
      </c>
      <c r="G19" s="65">
        <f t="shared" si="5"/>
        <v>28</v>
      </c>
      <c r="H19" s="65">
        <v>0</v>
      </c>
      <c r="I19" s="65">
        <v>15</v>
      </c>
      <c r="J19" s="65">
        <v>13</v>
      </c>
      <c r="K19" s="65">
        <v>0</v>
      </c>
      <c r="L19" s="65">
        <f t="shared" si="6"/>
        <v>15</v>
      </c>
      <c r="M19" s="65">
        <v>0</v>
      </c>
      <c r="N19" s="65">
        <v>15</v>
      </c>
      <c r="O19" s="65">
        <v>0</v>
      </c>
      <c r="P19" s="65">
        <v>0</v>
      </c>
    </row>
    <row r="20" spans="1:16" ht="21.75" customHeight="1">
      <c r="A20" s="107" t="s">
        <v>393</v>
      </c>
      <c r="B20" s="65">
        <f t="shared" si="0"/>
        <v>54</v>
      </c>
      <c r="C20" s="65">
        <f t="shared" si="1"/>
        <v>0</v>
      </c>
      <c r="D20" s="65">
        <f t="shared" si="2"/>
        <v>37</v>
      </c>
      <c r="E20" s="65">
        <f t="shared" si="3"/>
        <v>17</v>
      </c>
      <c r="F20" s="65">
        <f t="shared" si="4"/>
        <v>0</v>
      </c>
      <c r="G20" s="65">
        <f t="shared" si="5"/>
        <v>37</v>
      </c>
      <c r="H20" s="65">
        <v>0</v>
      </c>
      <c r="I20" s="65">
        <v>20</v>
      </c>
      <c r="J20" s="65">
        <v>17</v>
      </c>
      <c r="K20" s="65">
        <v>0</v>
      </c>
      <c r="L20" s="65">
        <f t="shared" si="6"/>
        <v>17</v>
      </c>
      <c r="M20" s="65">
        <v>0</v>
      </c>
      <c r="N20" s="65">
        <v>17</v>
      </c>
      <c r="O20" s="65">
        <v>0</v>
      </c>
      <c r="P20" s="65">
        <v>0</v>
      </c>
    </row>
    <row r="21" spans="1:16" ht="21.75" customHeight="1">
      <c r="A21" s="107" t="s">
        <v>394</v>
      </c>
      <c r="B21" s="65">
        <f t="shared" si="0"/>
        <v>55</v>
      </c>
      <c r="C21" s="65">
        <f t="shared" si="1"/>
        <v>0</v>
      </c>
      <c r="D21" s="65">
        <f t="shared" si="2"/>
        <v>42</v>
      </c>
      <c r="E21" s="65">
        <f t="shared" si="3"/>
        <v>13</v>
      </c>
      <c r="F21" s="65">
        <f t="shared" si="4"/>
        <v>0</v>
      </c>
      <c r="G21" s="65">
        <f t="shared" si="5"/>
        <v>35</v>
      </c>
      <c r="H21" s="65">
        <v>0</v>
      </c>
      <c r="I21" s="65">
        <v>22</v>
      </c>
      <c r="J21" s="65">
        <v>13</v>
      </c>
      <c r="K21" s="65">
        <v>0</v>
      </c>
      <c r="L21" s="65">
        <f t="shared" si="6"/>
        <v>20</v>
      </c>
      <c r="M21" s="65">
        <v>0</v>
      </c>
      <c r="N21" s="65">
        <v>20</v>
      </c>
      <c r="O21" s="65">
        <v>0</v>
      </c>
      <c r="P21" s="65">
        <v>0</v>
      </c>
    </row>
    <row r="22" spans="1:16" ht="21.75" customHeight="1">
      <c r="A22" s="107" t="s">
        <v>395</v>
      </c>
      <c r="B22" s="65">
        <f t="shared" si="0"/>
        <v>36</v>
      </c>
      <c r="C22" s="65">
        <f t="shared" si="1"/>
        <v>0</v>
      </c>
      <c r="D22" s="65">
        <f t="shared" si="2"/>
        <v>22</v>
      </c>
      <c r="E22" s="65">
        <f t="shared" si="3"/>
        <v>14</v>
      </c>
      <c r="F22" s="65">
        <f t="shared" si="4"/>
        <v>0</v>
      </c>
      <c r="G22" s="65">
        <f t="shared" si="5"/>
        <v>28</v>
      </c>
      <c r="H22" s="65">
        <v>0</v>
      </c>
      <c r="I22" s="65">
        <v>14</v>
      </c>
      <c r="J22" s="65">
        <v>14</v>
      </c>
      <c r="K22" s="65">
        <v>0</v>
      </c>
      <c r="L22" s="65">
        <f t="shared" si="6"/>
        <v>8</v>
      </c>
      <c r="M22" s="65">
        <v>0</v>
      </c>
      <c r="N22" s="65">
        <v>8</v>
      </c>
      <c r="O22" s="65">
        <v>0</v>
      </c>
      <c r="P22" s="65">
        <v>0</v>
      </c>
    </row>
    <row r="23" spans="1:16" ht="21.75" customHeight="1">
      <c r="A23" s="107" t="s">
        <v>396</v>
      </c>
      <c r="B23" s="65">
        <f t="shared" si="0"/>
        <v>40</v>
      </c>
      <c r="C23" s="65">
        <f t="shared" si="1"/>
        <v>0</v>
      </c>
      <c r="D23" s="65">
        <f t="shared" si="2"/>
        <v>21</v>
      </c>
      <c r="E23" s="65">
        <f t="shared" si="3"/>
        <v>19</v>
      </c>
      <c r="F23" s="65">
        <f t="shared" si="4"/>
        <v>0</v>
      </c>
      <c r="G23" s="65">
        <f t="shared" si="5"/>
        <v>30</v>
      </c>
      <c r="H23" s="65">
        <v>0</v>
      </c>
      <c r="I23" s="65">
        <v>11</v>
      </c>
      <c r="J23" s="65">
        <v>19</v>
      </c>
      <c r="K23" s="65">
        <v>0</v>
      </c>
      <c r="L23" s="65">
        <f t="shared" si="6"/>
        <v>10</v>
      </c>
      <c r="M23" s="65">
        <v>0</v>
      </c>
      <c r="N23" s="65">
        <v>10</v>
      </c>
      <c r="O23" s="65">
        <v>0</v>
      </c>
      <c r="P23" s="65">
        <v>0</v>
      </c>
    </row>
    <row r="24" spans="1:16" ht="21.75" customHeight="1">
      <c r="A24" s="107" t="s">
        <v>397</v>
      </c>
      <c r="B24" s="65">
        <f t="shared" si="0"/>
        <v>46</v>
      </c>
      <c r="C24" s="65">
        <f t="shared" si="1"/>
        <v>0</v>
      </c>
      <c r="D24" s="65">
        <f t="shared" si="2"/>
        <v>31</v>
      </c>
      <c r="E24" s="65">
        <f t="shared" si="3"/>
        <v>15</v>
      </c>
      <c r="F24" s="65">
        <f t="shared" si="4"/>
        <v>0</v>
      </c>
      <c r="G24" s="65">
        <f t="shared" si="5"/>
        <v>33</v>
      </c>
      <c r="H24" s="65">
        <v>0</v>
      </c>
      <c r="I24" s="65">
        <v>18</v>
      </c>
      <c r="J24" s="65">
        <v>15</v>
      </c>
      <c r="K24" s="65">
        <v>0</v>
      </c>
      <c r="L24" s="65">
        <f t="shared" si="6"/>
        <v>13</v>
      </c>
      <c r="M24" s="65">
        <v>0</v>
      </c>
      <c r="N24" s="65">
        <v>13</v>
      </c>
      <c r="O24" s="65">
        <v>0</v>
      </c>
      <c r="P24" s="65">
        <v>0</v>
      </c>
    </row>
    <row r="25" spans="1:16" ht="21.75" customHeight="1">
      <c r="A25" s="107" t="s">
        <v>398</v>
      </c>
      <c r="B25" s="65">
        <f t="shared" si="0"/>
        <v>35</v>
      </c>
      <c r="C25" s="65">
        <f t="shared" si="1"/>
        <v>0</v>
      </c>
      <c r="D25" s="65">
        <f t="shared" si="2"/>
        <v>22</v>
      </c>
      <c r="E25" s="65">
        <f t="shared" si="3"/>
        <v>12</v>
      </c>
      <c r="F25" s="65">
        <f t="shared" si="4"/>
        <v>1</v>
      </c>
      <c r="G25" s="65">
        <f t="shared" si="5"/>
        <v>24</v>
      </c>
      <c r="H25" s="65">
        <v>0</v>
      </c>
      <c r="I25" s="65">
        <v>11</v>
      </c>
      <c r="J25" s="65">
        <v>12</v>
      </c>
      <c r="K25" s="65">
        <v>1</v>
      </c>
      <c r="L25" s="65">
        <f t="shared" si="6"/>
        <v>11</v>
      </c>
      <c r="M25" s="65">
        <v>0</v>
      </c>
      <c r="N25" s="65">
        <v>11</v>
      </c>
      <c r="O25" s="65">
        <v>0</v>
      </c>
      <c r="P25" s="65">
        <v>0</v>
      </c>
    </row>
    <row r="26" spans="1:16" ht="21.75" customHeight="1">
      <c r="A26" s="107" t="s">
        <v>399</v>
      </c>
      <c r="B26" s="65">
        <f t="shared" si="0"/>
        <v>27</v>
      </c>
      <c r="C26" s="65">
        <f t="shared" si="1"/>
        <v>0</v>
      </c>
      <c r="D26" s="65">
        <f t="shared" si="2"/>
        <v>23</v>
      </c>
      <c r="E26" s="65">
        <f t="shared" si="3"/>
        <v>4</v>
      </c>
      <c r="F26" s="65">
        <f t="shared" si="4"/>
        <v>0</v>
      </c>
      <c r="G26" s="65">
        <f t="shared" si="5"/>
        <v>14</v>
      </c>
      <c r="H26" s="65">
        <v>0</v>
      </c>
      <c r="I26" s="65">
        <v>10</v>
      </c>
      <c r="J26" s="65">
        <v>4</v>
      </c>
      <c r="K26" s="65">
        <v>0</v>
      </c>
      <c r="L26" s="65">
        <f t="shared" si="6"/>
        <v>13</v>
      </c>
      <c r="M26" s="65">
        <v>0</v>
      </c>
      <c r="N26" s="65">
        <v>13</v>
      </c>
      <c r="O26" s="65">
        <v>0</v>
      </c>
      <c r="P26" s="65">
        <v>0</v>
      </c>
    </row>
    <row r="27" spans="1:16" ht="21.75" customHeight="1">
      <c r="A27" s="107" t="s">
        <v>400</v>
      </c>
      <c r="B27" s="65">
        <f t="shared" si="0"/>
        <v>31</v>
      </c>
      <c r="C27" s="65">
        <f t="shared" si="1"/>
        <v>0</v>
      </c>
      <c r="D27" s="65">
        <f t="shared" si="2"/>
        <v>19</v>
      </c>
      <c r="E27" s="65">
        <f t="shared" si="3"/>
        <v>12</v>
      </c>
      <c r="F27" s="65">
        <f t="shared" si="4"/>
        <v>0</v>
      </c>
      <c r="G27" s="65">
        <f t="shared" si="5"/>
        <v>3</v>
      </c>
      <c r="H27" s="65">
        <v>0</v>
      </c>
      <c r="I27" s="65">
        <v>1</v>
      </c>
      <c r="J27" s="65">
        <v>2</v>
      </c>
      <c r="K27" s="65">
        <v>0</v>
      </c>
      <c r="L27" s="65">
        <f t="shared" si="6"/>
        <v>28</v>
      </c>
      <c r="M27" s="65">
        <v>0</v>
      </c>
      <c r="N27" s="65">
        <v>18</v>
      </c>
      <c r="O27" s="65">
        <v>10</v>
      </c>
      <c r="P27" s="65">
        <v>0</v>
      </c>
    </row>
    <row r="28" spans="1:16" ht="21.75" customHeight="1">
      <c r="A28" s="107" t="s">
        <v>401</v>
      </c>
      <c r="B28" s="65">
        <f t="shared" si="0"/>
        <v>29</v>
      </c>
      <c r="C28" s="65">
        <f t="shared" si="1"/>
        <v>0</v>
      </c>
      <c r="D28" s="65">
        <f t="shared" si="2"/>
        <v>27</v>
      </c>
      <c r="E28" s="65">
        <f t="shared" si="3"/>
        <v>2</v>
      </c>
      <c r="F28" s="65">
        <f t="shared" si="4"/>
        <v>0</v>
      </c>
      <c r="G28" s="65">
        <f t="shared" si="5"/>
        <v>17</v>
      </c>
      <c r="H28" s="65">
        <v>0</v>
      </c>
      <c r="I28" s="65">
        <v>15</v>
      </c>
      <c r="J28" s="65">
        <v>2</v>
      </c>
      <c r="K28" s="65">
        <v>0</v>
      </c>
      <c r="L28" s="65">
        <f t="shared" si="6"/>
        <v>12</v>
      </c>
      <c r="M28" s="65">
        <v>0</v>
      </c>
      <c r="N28" s="65">
        <v>12</v>
      </c>
      <c r="O28" s="65">
        <v>0</v>
      </c>
      <c r="P28" s="65">
        <v>0</v>
      </c>
    </row>
    <row r="29" spans="1:16" ht="21.75" customHeight="1">
      <c r="A29" s="107" t="s">
        <v>402</v>
      </c>
      <c r="B29" s="65">
        <f t="shared" si="0"/>
        <v>20</v>
      </c>
      <c r="C29" s="65">
        <f t="shared" si="1"/>
        <v>0</v>
      </c>
      <c r="D29" s="65">
        <f t="shared" si="2"/>
        <v>15</v>
      </c>
      <c r="E29" s="65">
        <f t="shared" si="3"/>
        <v>4</v>
      </c>
      <c r="F29" s="65">
        <f t="shared" si="4"/>
        <v>1</v>
      </c>
      <c r="G29" s="65">
        <f t="shared" si="5"/>
        <v>14</v>
      </c>
      <c r="H29" s="65">
        <v>0</v>
      </c>
      <c r="I29" s="65">
        <v>9</v>
      </c>
      <c r="J29" s="65">
        <v>4</v>
      </c>
      <c r="K29" s="65">
        <v>1</v>
      </c>
      <c r="L29" s="65">
        <f t="shared" si="6"/>
        <v>6</v>
      </c>
      <c r="M29" s="65">
        <v>0</v>
      </c>
      <c r="N29" s="65">
        <v>6</v>
      </c>
      <c r="O29" s="65">
        <v>0</v>
      </c>
      <c r="P29" s="65">
        <v>0</v>
      </c>
    </row>
    <row r="30" spans="1:16" ht="21.75" customHeight="1">
      <c r="A30" s="107" t="s">
        <v>403</v>
      </c>
      <c r="B30" s="65">
        <f t="shared" si="0"/>
        <v>19</v>
      </c>
      <c r="C30" s="65">
        <f t="shared" si="1"/>
        <v>0</v>
      </c>
      <c r="D30" s="65">
        <f t="shared" si="2"/>
        <v>14</v>
      </c>
      <c r="E30" s="65">
        <f t="shared" si="3"/>
        <v>4</v>
      </c>
      <c r="F30" s="65">
        <f t="shared" si="4"/>
        <v>1</v>
      </c>
      <c r="G30" s="65">
        <f t="shared" si="5"/>
        <v>15</v>
      </c>
      <c r="H30" s="65">
        <v>0</v>
      </c>
      <c r="I30" s="65">
        <v>10</v>
      </c>
      <c r="J30" s="65">
        <v>4</v>
      </c>
      <c r="K30" s="65">
        <v>1</v>
      </c>
      <c r="L30" s="65">
        <f t="shared" si="6"/>
        <v>4</v>
      </c>
      <c r="M30" s="65">
        <v>0</v>
      </c>
      <c r="N30" s="65">
        <v>4</v>
      </c>
      <c r="O30" s="65">
        <v>0</v>
      </c>
      <c r="P30" s="65">
        <v>0</v>
      </c>
    </row>
    <row r="31" spans="1:16" ht="21.75" customHeight="1">
      <c r="A31" s="21" t="s">
        <v>404</v>
      </c>
      <c r="B31" s="65">
        <f t="shared" si="0"/>
        <v>157</v>
      </c>
      <c r="C31" s="65">
        <f t="shared" si="1"/>
        <v>0</v>
      </c>
      <c r="D31" s="65">
        <f t="shared" si="2"/>
        <v>124</v>
      </c>
      <c r="E31" s="65">
        <f t="shared" si="3"/>
        <v>32</v>
      </c>
      <c r="F31" s="65">
        <f t="shared" si="4"/>
        <v>1</v>
      </c>
      <c r="G31" s="65">
        <f t="shared" si="5"/>
        <v>125</v>
      </c>
      <c r="H31" s="65">
        <v>0</v>
      </c>
      <c r="I31" s="65">
        <v>92</v>
      </c>
      <c r="J31" s="65">
        <v>32</v>
      </c>
      <c r="K31" s="65">
        <v>1</v>
      </c>
      <c r="L31" s="65">
        <f t="shared" si="6"/>
        <v>32</v>
      </c>
      <c r="M31" s="65">
        <v>0</v>
      </c>
      <c r="N31" s="68">
        <v>32</v>
      </c>
      <c r="O31" s="68">
        <v>0</v>
      </c>
      <c r="P31" s="68">
        <v>0</v>
      </c>
    </row>
    <row r="32" spans="1:16" ht="18" customHeight="1">
      <c r="A32" s="16" t="s">
        <v>405</v>
      </c>
      <c r="B32" s="59"/>
      <c r="C32" s="59"/>
      <c r="D32" s="59"/>
      <c r="E32" s="59"/>
      <c r="F32" s="59"/>
      <c r="G32" s="59"/>
      <c r="H32" s="59"/>
      <c r="I32" s="59"/>
      <c r="J32" s="59"/>
      <c r="K32" s="59"/>
      <c r="L32" s="59"/>
      <c r="M32" s="59"/>
      <c r="N32" s="55"/>
      <c r="O32" s="55"/>
      <c r="P32" s="55"/>
    </row>
    <row r="33" spans="1:16" ht="18" customHeight="1">
      <c r="A33" s="668" t="s">
        <v>406</v>
      </c>
      <c r="B33" s="668"/>
      <c r="C33" s="668"/>
      <c r="D33" s="668"/>
      <c r="E33" s="668"/>
      <c r="F33" s="668"/>
      <c r="G33" s="668"/>
      <c r="H33" s="668"/>
      <c r="I33" s="668"/>
      <c r="J33" s="668"/>
      <c r="K33" s="668"/>
      <c r="L33" s="668"/>
      <c r="M33" s="668"/>
      <c r="N33" s="668"/>
      <c r="O33" s="668"/>
      <c r="P33" s="668"/>
    </row>
    <row r="34" spans="1:16" ht="18" customHeight="1">
      <c r="A34" s="16" t="s">
        <v>407</v>
      </c>
      <c r="B34" s="16"/>
      <c r="C34" s="16"/>
      <c r="D34" s="16"/>
      <c r="E34" s="16"/>
      <c r="F34" s="16"/>
      <c r="G34" s="16"/>
      <c r="H34" s="16"/>
      <c r="I34" s="16"/>
      <c r="J34" s="16"/>
      <c r="K34" s="16"/>
      <c r="L34" s="16"/>
      <c r="M34" s="16"/>
      <c r="N34" s="16"/>
      <c r="O34" s="16"/>
      <c r="P34" s="16"/>
    </row>
  </sheetData>
  <mergeCells count="7">
    <mergeCell ref="A1:H1"/>
    <mergeCell ref="A2:H2"/>
    <mergeCell ref="A33:P33"/>
    <mergeCell ref="L3:P3"/>
    <mergeCell ref="G3:H3"/>
    <mergeCell ref="A3:A4"/>
    <mergeCell ref="B3:F3"/>
  </mergeCells>
  <printOptions/>
  <pageMargins left="0.6299212598425197" right="0" top="0.5905511811023623" bottom="0.7874015748031497"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13"/>
  </sheetPr>
  <dimension ref="A1:I18"/>
  <sheetViews>
    <sheetView workbookViewId="0" topLeftCell="A1">
      <selection activeCell="A1" sqref="A1:I12"/>
    </sheetView>
  </sheetViews>
  <sheetFormatPr defaultColWidth="9.00390625" defaultRowHeight="16.5"/>
  <cols>
    <col min="1" max="1" width="14.625" style="118" customWidth="1"/>
    <col min="2" max="2" width="9.625" style="118" customWidth="1"/>
    <col min="3" max="3" width="8.625" style="118" customWidth="1"/>
    <col min="4" max="4" width="9.625" style="118" customWidth="1"/>
    <col min="5" max="5" width="8.625" style="118" customWidth="1"/>
    <col min="6" max="6" width="9.625" style="118" customWidth="1"/>
    <col min="7" max="7" width="8.625" style="118" customWidth="1"/>
    <col min="8" max="8" width="9.625" style="118" customWidth="1"/>
    <col min="9" max="9" width="8.625" style="118" customWidth="1"/>
    <col min="10" max="16384" width="9.00390625" style="118" customWidth="1"/>
  </cols>
  <sheetData>
    <row r="1" spans="1:9" s="109" customFormat="1" ht="33" customHeight="1">
      <c r="A1" s="725" t="s">
        <v>408</v>
      </c>
      <c r="B1" s="725"/>
      <c r="C1" s="725"/>
      <c r="D1" s="725"/>
      <c r="E1" s="725"/>
      <c r="F1" s="725"/>
      <c r="G1" s="725"/>
      <c r="H1" s="725"/>
      <c r="I1" s="725"/>
    </row>
    <row r="2" spans="1:9" s="109" customFormat="1" ht="24.75" customHeight="1">
      <c r="A2" s="653" t="s">
        <v>409</v>
      </c>
      <c r="B2" s="653"/>
      <c r="C2" s="653"/>
      <c r="D2" s="653"/>
      <c r="E2" s="653"/>
      <c r="F2" s="653"/>
      <c r="G2" s="653"/>
      <c r="H2" s="653"/>
      <c r="I2" s="653"/>
    </row>
    <row r="3" spans="1:9" s="5" customFormat="1" ht="33" customHeight="1">
      <c r="A3" s="727" t="s">
        <v>410</v>
      </c>
      <c r="B3" s="727"/>
      <c r="C3" s="727"/>
      <c r="D3" s="727"/>
      <c r="E3" s="727"/>
      <c r="F3" s="727"/>
      <c r="G3" s="727"/>
      <c r="H3" s="652" t="s">
        <v>356</v>
      </c>
      <c r="I3" s="652"/>
    </row>
    <row r="4" spans="1:9" s="1" customFormat="1" ht="34.5" customHeight="1">
      <c r="A4" s="732" t="s">
        <v>85</v>
      </c>
      <c r="B4" s="708" t="s">
        <v>411</v>
      </c>
      <c r="C4" s="691"/>
      <c r="D4" s="708" t="s">
        <v>412</v>
      </c>
      <c r="E4" s="691"/>
      <c r="F4" s="708" t="s">
        <v>413</v>
      </c>
      <c r="G4" s="691"/>
      <c r="H4" s="708" t="s">
        <v>414</v>
      </c>
      <c r="I4" s="691"/>
    </row>
    <row r="5" spans="1:9" s="1" customFormat="1" ht="34.5" customHeight="1">
      <c r="A5" s="732"/>
      <c r="B5" s="6" t="s">
        <v>415</v>
      </c>
      <c r="C5" s="8" t="s">
        <v>416</v>
      </c>
      <c r="D5" s="6" t="s">
        <v>415</v>
      </c>
      <c r="E5" s="8" t="s">
        <v>416</v>
      </c>
      <c r="F5" s="6" t="s">
        <v>415</v>
      </c>
      <c r="G5" s="8" t="s">
        <v>416</v>
      </c>
      <c r="H5" s="6" t="s">
        <v>415</v>
      </c>
      <c r="I5" s="9" t="s">
        <v>416</v>
      </c>
    </row>
    <row r="6" spans="1:9" s="36" customFormat="1" ht="120" customHeight="1">
      <c r="A6" s="24" t="s">
        <v>87</v>
      </c>
      <c r="B6" s="64">
        <v>0</v>
      </c>
      <c r="C6" s="110">
        <v>0</v>
      </c>
      <c r="D6" s="111">
        <v>40250.5372472999</v>
      </c>
      <c r="E6" s="112">
        <v>56.4458598726115</v>
      </c>
      <c r="F6" s="111">
        <v>48246.4089184061</v>
      </c>
      <c r="G6" s="112">
        <v>57.1603415559772</v>
      </c>
      <c r="H6" s="64">
        <v>21679.4721278838</v>
      </c>
      <c r="I6" s="110">
        <v>30.0175664597728</v>
      </c>
    </row>
    <row r="7" spans="1:9" s="36" customFormat="1" ht="120" customHeight="1">
      <c r="A7" s="24" t="s">
        <v>417</v>
      </c>
      <c r="B7" s="66">
        <v>0</v>
      </c>
      <c r="C7" s="113">
        <v>0</v>
      </c>
      <c r="D7" s="111">
        <v>39261.7707284324</v>
      </c>
      <c r="E7" s="112">
        <v>54.0406176569319</v>
      </c>
      <c r="F7" s="111">
        <v>46947.0877944325</v>
      </c>
      <c r="G7" s="112">
        <v>52.9164882226981</v>
      </c>
      <c r="H7" s="64">
        <v>0</v>
      </c>
      <c r="I7" s="64">
        <v>0</v>
      </c>
    </row>
    <row r="8" spans="1:9" s="36" customFormat="1" ht="120" customHeight="1">
      <c r="A8" s="24" t="s">
        <v>89</v>
      </c>
      <c r="B8" s="66">
        <v>0</v>
      </c>
      <c r="C8" s="113">
        <v>0</v>
      </c>
      <c r="D8" s="111">
        <v>39493.5517038778</v>
      </c>
      <c r="E8" s="112">
        <v>53.1427732079906</v>
      </c>
      <c r="F8" s="111">
        <v>46729.7126013265</v>
      </c>
      <c r="G8" s="112">
        <v>53.828297715549</v>
      </c>
      <c r="H8" s="64">
        <v>0</v>
      </c>
      <c r="I8" s="64">
        <v>0</v>
      </c>
    </row>
    <row r="9" spans="1:9" s="36" customFormat="1" ht="120" customHeight="1">
      <c r="A9" s="24" t="s">
        <v>90</v>
      </c>
      <c r="B9" s="66">
        <v>0</v>
      </c>
      <c r="C9" s="113">
        <v>0</v>
      </c>
      <c r="D9" s="111">
        <v>35879.8058252427</v>
      </c>
      <c r="E9" s="112">
        <v>55.9805825242718</v>
      </c>
      <c r="F9" s="64">
        <v>0</v>
      </c>
      <c r="G9" s="64">
        <v>0</v>
      </c>
      <c r="H9" s="64">
        <v>0</v>
      </c>
      <c r="I9" s="64">
        <v>0</v>
      </c>
    </row>
    <row r="10" spans="1:9" s="1" customFormat="1" ht="120" customHeight="1">
      <c r="A10" s="114" t="s">
        <v>418</v>
      </c>
      <c r="B10" s="67">
        <v>0</v>
      </c>
      <c r="C10" s="90">
        <v>0</v>
      </c>
      <c r="D10" s="115">
        <v>31407.0278776978</v>
      </c>
      <c r="E10" s="116">
        <v>59.2643884892086</v>
      </c>
      <c r="F10" s="68">
        <v>0</v>
      </c>
      <c r="G10" s="68">
        <v>0</v>
      </c>
      <c r="H10" s="68">
        <v>0</v>
      </c>
      <c r="I10" s="68">
        <v>0</v>
      </c>
    </row>
    <row r="11" spans="1:9" ht="15">
      <c r="A11" s="16" t="s">
        <v>992</v>
      </c>
      <c r="B11" s="117"/>
      <c r="C11" s="117"/>
      <c r="D11" s="117"/>
      <c r="E11" s="117"/>
      <c r="F11" s="117"/>
      <c r="G11" s="117"/>
      <c r="H11" s="117"/>
      <c r="I11" s="117"/>
    </row>
    <row r="12" spans="1:9" ht="15">
      <c r="A12" s="16"/>
      <c r="B12" s="117"/>
      <c r="C12" s="117"/>
      <c r="D12" s="117"/>
      <c r="E12" s="117"/>
      <c r="F12" s="117"/>
      <c r="G12" s="117"/>
      <c r="H12" s="117"/>
      <c r="I12" s="117"/>
    </row>
    <row r="13" spans="1:9" ht="15">
      <c r="A13" s="16"/>
      <c r="B13" s="117"/>
      <c r="C13" s="117"/>
      <c r="D13" s="117"/>
      <c r="E13" s="117"/>
      <c r="F13" s="117"/>
      <c r="G13" s="117"/>
      <c r="H13" s="117"/>
      <c r="I13" s="117"/>
    </row>
    <row r="14" spans="1:9" ht="15">
      <c r="A14" s="16"/>
      <c r="B14" s="117"/>
      <c r="C14" s="117"/>
      <c r="D14" s="117"/>
      <c r="E14" s="117"/>
      <c r="F14" s="117"/>
      <c r="G14" s="117"/>
      <c r="H14" s="117"/>
      <c r="I14" s="117"/>
    </row>
    <row r="15" ht="15">
      <c r="A15" s="16"/>
    </row>
    <row r="16" spans="1:9" ht="15">
      <c r="A16" s="117"/>
      <c r="B16" s="117"/>
      <c r="C16" s="117"/>
      <c r="D16" s="117"/>
      <c r="E16" s="117"/>
      <c r="F16" s="117"/>
      <c r="G16" s="117"/>
      <c r="H16" s="117"/>
      <c r="I16" s="117"/>
    </row>
    <row r="17" spans="1:9" ht="15">
      <c r="A17" s="117"/>
      <c r="B17" s="117"/>
      <c r="C17" s="117"/>
      <c r="D17" s="117"/>
      <c r="E17" s="117"/>
      <c r="F17" s="117"/>
      <c r="G17" s="117"/>
      <c r="H17" s="117"/>
      <c r="I17" s="117"/>
    </row>
    <row r="18" spans="1:9" ht="15">
      <c r="A18" s="117"/>
      <c r="B18" s="117"/>
      <c r="C18" s="117"/>
      <c r="D18" s="117"/>
      <c r="E18" s="117"/>
      <c r="F18" s="117"/>
      <c r="G18" s="117"/>
      <c r="H18" s="117"/>
      <c r="I18" s="117"/>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56" header="0" footer="0"/>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13"/>
  </sheetPr>
  <dimension ref="A1:I13"/>
  <sheetViews>
    <sheetView workbookViewId="0" topLeftCell="A1">
      <selection activeCell="C18" sqref="C18"/>
    </sheetView>
  </sheetViews>
  <sheetFormatPr defaultColWidth="9.00390625" defaultRowHeight="16.5"/>
  <cols>
    <col min="1" max="1" width="14.625" style="118" customWidth="1"/>
    <col min="2" max="9" width="9.625" style="118" customWidth="1"/>
    <col min="10" max="16384" width="9.00390625" style="118" customWidth="1"/>
  </cols>
  <sheetData>
    <row r="1" spans="1:9" s="109" customFormat="1" ht="33" customHeight="1">
      <c r="A1" s="725" t="s">
        <v>419</v>
      </c>
      <c r="B1" s="725"/>
      <c r="C1" s="725"/>
      <c r="D1" s="725"/>
      <c r="E1" s="725"/>
      <c r="F1" s="725"/>
      <c r="G1" s="725"/>
      <c r="H1" s="725"/>
      <c r="I1" s="725"/>
    </row>
    <row r="2" spans="1:9" s="109" customFormat="1" ht="24.75" customHeight="1">
      <c r="A2" s="653" t="s">
        <v>420</v>
      </c>
      <c r="B2" s="653"/>
      <c r="C2" s="653"/>
      <c r="D2" s="653"/>
      <c r="E2" s="653"/>
      <c r="F2" s="653"/>
      <c r="G2" s="653"/>
      <c r="H2" s="653"/>
      <c r="I2" s="653"/>
    </row>
    <row r="3" spans="1:9" s="5" customFormat="1" ht="33" customHeight="1">
      <c r="A3" s="727" t="s">
        <v>421</v>
      </c>
      <c r="B3" s="727"/>
      <c r="C3" s="727"/>
      <c r="D3" s="727"/>
      <c r="E3" s="727"/>
      <c r="F3" s="727"/>
      <c r="G3" s="727"/>
      <c r="H3" s="652" t="s">
        <v>356</v>
      </c>
      <c r="I3" s="652"/>
    </row>
    <row r="4" spans="1:9" s="1" customFormat="1" ht="34.5" customHeight="1">
      <c r="A4" s="732" t="s">
        <v>85</v>
      </c>
      <c r="B4" s="708" t="s">
        <v>411</v>
      </c>
      <c r="C4" s="691"/>
      <c r="D4" s="708" t="s">
        <v>412</v>
      </c>
      <c r="E4" s="691"/>
      <c r="F4" s="708" t="s">
        <v>413</v>
      </c>
      <c r="G4" s="691"/>
      <c r="H4" s="708" t="s">
        <v>414</v>
      </c>
      <c r="I4" s="691"/>
    </row>
    <row r="5" spans="1:9" s="1" customFormat="1" ht="34.5" customHeight="1">
      <c r="A5" s="732"/>
      <c r="B5" s="6" t="s">
        <v>415</v>
      </c>
      <c r="C5" s="8" t="s">
        <v>416</v>
      </c>
      <c r="D5" s="6" t="s">
        <v>415</v>
      </c>
      <c r="E5" s="8" t="s">
        <v>416</v>
      </c>
      <c r="F5" s="6" t="s">
        <v>415</v>
      </c>
      <c r="G5" s="8" t="s">
        <v>416</v>
      </c>
      <c r="H5" s="6" t="s">
        <v>415</v>
      </c>
      <c r="I5" s="9" t="s">
        <v>416</v>
      </c>
    </row>
    <row r="6" spans="1:9" s="36" customFormat="1" ht="120" customHeight="1">
      <c r="A6" s="24" t="s">
        <v>87</v>
      </c>
      <c r="B6" s="119">
        <v>0</v>
      </c>
      <c r="C6" s="120">
        <v>0</v>
      </c>
      <c r="D6" s="111">
        <v>35328.4705882353</v>
      </c>
      <c r="E6" s="112">
        <v>48.3647058823529</v>
      </c>
      <c r="F6" s="111">
        <v>46304.375</v>
      </c>
      <c r="G6" s="112">
        <v>52.2916666666667</v>
      </c>
      <c r="H6" s="111">
        <v>24596</v>
      </c>
      <c r="I6" s="112">
        <v>28.65</v>
      </c>
    </row>
    <row r="7" spans="1:9" s="36" customFormat="1" ht="120" customHeight="1">
      <c r="A7" s="24" t="s">
        <v>417</v>
      </c>
      <c r="B7" s="66">
        <v>0</v>
      </c>
      <c r="C7" s="113">
        <v>0</v>
      </c>
      <c r="D7" s="111">
        <v>34437.3188405797</v>
      </c>
      <c r="E7" s="112">
        <v>45.3188405797101</v>
      </c>
      <c r="F7" s="111">
        <v>38976.3636363636</v>
      </c>
      <c r="G7" s="112">
        <v>43.2727272727273</v>
      </c>
      <c r="H7" s="64">
        <v>0</v>
      </c>
      <c r="I7" s="64">
        <v>0</v>
      </c>
    </row>
    <row r="8" spans="1:9" s="36" customFormat="1" ht="120" customHeight="1">
      <c r="A8" s="24" t="s">
        <v>89</v>
      </c>
      <c r="B8" s="66">
        <v>0</v>
      </c>
      <c r="C8" s="113">
        <v>0</v>
      </c>
      <c r="D8" s="111">
        <v>35806.25</v>
      </c>
      <c r="E8" s="112">
        <v>45.6388888888889</v>
      </c>
      <c r="F8" s="111">
        <v>38357</v>
      </c>
      <c r="G8" s="112">
        <v>44.8</v>
      </c>
      <c r="H8" s="64">
        <v>0</v>
      </c>
      <c r="I8" s="64">
        <v>0</v>
      </c>
    </row>
    <row r="9" spans="1:9" s="36" customFormat="1" ht="120" customHeight="1">
      <c r="A9" s="24" t="s">
        <v>90</v>
      </c>
      <c r="B9" s="66">
        <v>0</v>
      </c>
      <c r="C9" s="113">
        <v>0</v>
      </c>
      <c r="D9" s="111">
        <v>33962.5</v>
      </c>
      <c r="E9" s="112">
        <v>51.3</v>
      </c>
      <c r="F9" s="64">
        <v>0</v>
      </c>
      <c r="G9" s="64">
        <v>0</v>
      </c>
      <c r="H9" s="64">
        <v>0</v>
      </c>
      <c r="I9" s="64">
        <v>0</v>
      </c>
    </row>
    <row r="10" spans="1:9" s="1" customFormat="1" ht="120" customHeight="1">
      <c r="A10" s="114" t="s">
        <v>418</v>
      </c>
      <c r="B10" s="67">
        <v>0</v>
      </c>
      <c r="C10" s="90">
        <v>0</v>
      </c>
      <c r="D10" s="115">
        <v>26675</v>
      </c>
      <c r="E10" s="116">
        <v>54.2258064516129</v>
      </c>
      <c r="F10" s="68">
        <v>0</v>
      </c>
      <c r="G10" s="68">
        <v>0</v>
      </c>
      <c r="H10" s="68">
        <v>0</v>
      </c>
      <c r="I10" s="68">
        <v>0</v>
      </c>
    </row>
    <row r="11" spans="1:9" ht="15">
      <c r="A11" s="16" t="s">
        <v>992</v>
      </c>
      <c r="B11" s="117"/>
      <c r="C11" s="117"/>
      <c r="D11" s="117"/>
      <c r="E11" s="117"/>
      <c r="F11" s="117"/>
      <c r="G11" s="117"/>
      <c r="H11" s="117"/>
      <c r="I11" s="117"/>
    </row>
    <row r="12" spans="1:9" ht="15">
      <c r="A12" s="117"/>
      <c r="B12" s="117"/>
      <c r="C12" s="117"/>
      <c r="D12" s="117"/>
      <c r="E12" s="117"/>
      <c r="F12" s="117"/>
      <c r="G12" s="117"/>
      <c r="H12" s="117"/>
      <c r="I12" s="117"/>
    </row>
    <row r="13" spans="1:9" ht="15">
      <c r="A13" s="117"/>
      <c r="B13" s="117"/>
      <c r="C13" s="117"/>
      <c r="D13" s="117"/>
      <c r="E13" s="117"/>
      <c r="F13" s="117"/>
      <c r="G13" s="117"/>
      <c r="H13" s="117"/>
      <c r="I13" s="117"/>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13"/>
  </sheetPr>
  <dimension ref="A1:I19"/>
  <sheetViews>
    <sheetView workbookViewId="0" topLeftCell="A13">
      <selection activeCell="C9" sqref="C9"/>
    </sheetView>
  </sheetViews>
  <sheetFormatPr defaultColWidth="9.00390625" defaultRowHeight="16.5"/>
  <cols>
    <col min="1" max="1" width="10.25390625" style="118" customWidth="1"/>
    <col min="2" max="9" width="9.125" style="118" customWidth="1"/>
    <col min="10" max="16384" width="9.00390625" style="118" customWidth="1"/>
  </cols>
  <sheetData>
    <row r="1" spans="1:9" s="109" customFormat="1" ht="33" customHeight="1">
      <c r="A1" s="718" t="s">
        <v>422</v>
      </c>
      <c r="B1" s="718"/>
      <c r="C1" s="718"/>
      <c r="D1" s="718"/>
      <c r="E1" s="718"/>
      <c r="F1" s="718"/>
      <c r="G1" s="718"/>
      <c r="H1" s="718"/>
      <c r="I1" s="718"/>
    </row>
    <row r="2" spans="1:9" s="5" customFormat="1" ht="33" customHeight="1">
      <c r="A2" s="654" t="s">
        <v>423</v>
      </c>
      <c r="B2" s="654"/>
      <c r="C2" s="654"/>
      <c r="D2" s="654"/>
      <c r="E2" s="654"/>
      <c r="F2" s="654"/>
      <c r="G2" s="654"/>
      <c r="H2" s="652" t="s">
        <v>424</v>
      </c>
      <c r="I2" s="652"/>
    </row>
    <row r="3" spans="1:9" s="1" customFormat="1" ht="34.5" customHeight="1">
      <c r="A3" s="732" t="s">
        <v>85</v>
      </c>
      <c r="B3" s="708" t="s">
        <v>411</v>
      </c>
      <c r="C3" s="691"/>
      <c r="D3" s="708" t="s">
        <v>412</v>
      </c>
      <c r="E3" s="691"/>
      <c r="F3" s="708" t="s">
        <v>413</v>
      </c>
      <c r="G3" s="691"/>
      <c r="H3" s="708" t="s">
        <v>414</v>
      </c>
      <c r="I3" s="691"/>
    </row>
    <row r="4" spans="1:9" s="1" customFormat="1" ht="34.5" customHeight="1">
      <c r="A4" s="732"/>
      <c r="B4" s="6" t="s">
        <v>415</v>
      </c>
      <c r="C4" s="8" t="s">
        <v>416</v>
      </c>
      <c r="D4" s="6" t="s">
        <v>415</v>
      </c>
      <c r="E4" s="8" t="s">
        <v>416</v>
      </c>
      <c r="F4" s="6" t="s">
        <v>415</v>
      </c>
      <c r="G4" s="8" t="s">
        <v>416</v>
      </c>
      <c r="H4" s="6" t="s">
        <v>415</v>
      </c>
      <c r="I4" s="9" t="s">
        <v>416</v>
      </c>
    </row>
    <row r="5" spans="1:9" s="2" customFormat="1" ht="61.5" customHeight="1" hidden="1">
      <c r="A5" s="24" t="s">
        <v>97</v>
      </c>
      <c r="B5" s="66">
        <v>71500.4952</v>
      </c>
      <c r="C5" s="113">
        <v>56.1693</v>
      </c>
      <c r="D5" s="65">
        <v>28373.6514</v>
      </c>
      <c r="E5" s="113">
        <v>41.0077</v>
      </c>
      <c r="F5" s="65">
        <v>33099.531</v>
      </c>
      <c r="G5" s="113">
        <v>38.9683</v>
      </c>
      <c r="H5" s="65">
        <v>23949.8853</v>
      </c>
      <c r="I5" s="113">
        <v>28.9802</v>
      </c>
    </row>
    <row r="6" spans="1:9" s="1" customFormat="1" ht="61.5" customHeight="1">
      <c r="A6" s="24" t="s">
        <v>81</v>
      </c>
      <c r="B6" s="65">
        <v>0</v>
      </c>
      <c r="C6" s="113">
        <v>0</v>
      </c>
      <c r="D6" s="65">
        <v>28809.209083283822</v>
      </c>
      <c r="E6" s="113">
        <v>41.37246007059728</v>
      </c>
      <c r="F6" s="65">
        <v>32854.09213630665</v>
      </c>
      <c r="G6" s="113">
        <v>38.58586785915243</v>
      </c>
      <c r="H6" s="65">
        <v>24509.333151017407</v>
      </c>
      <c r="I6" s="113">
        <v>29.585037559929237</v>
      </c>
    </row>
    <row r="7" spans="1:9" s="1" customFormat="1" ht="61.5" customHeight="1">
      <c r="A7" s="24" t="s">
        <v>59</v>
      </c>
      <c r="B7" s="65">
        <v>0</v>
      </c>
      <c r="C7" s="113">
        <v>0</v>
      </c>
      <c r="D7" s="65">
        <v>30094.5288</v>
      </c>
      <c r="E7" s="113">
        <v>41.7143</v>
      </c>
      <c r="F7" s="65">
        <v>34045.9651</v>
      </c>
      <c r="G7" s="113">
        <v>38.6851</v>
      </c>
      <c r="H7" s="65">
        <v>25121.9183</v>
      </c>
      <c r="I7" s="113">
        <v>29.7356</v>
      </c>
    </row>
    <row r="8" spans="1:9" s="1" customFormat="1" ht="61.5" customHeight="1">
      <c r="A8" s="24" t="s">
        <v>60</v>
      </c>
      <c r="B8" s="65">
        <v>0</v>
      </c>
      <c r="C8" s="113">
        <v>0</v>
      </c>
      <c r="D8" s="65">
        <v>30437</v>
      </c>
      <c r="E8" s="113">
        <v>41.99</v>
      </c>
      <c r="F8" s="65">
        <v>34390</v>
      </c>
      <c r="G8" s="113">
        <v>38.98</v>
      </c>
      <c r="H8" s="65">
        <v>24770</v>
      </c>
      <c r="I8" s="113">
        <v>29.81</v>
      </c>
    </row>
    <row r="9" spans="1:9" s="1" customFormat="1" ht="61.5" customHeight="1">
      <c r="A9" s="24" t="s">
        <v>61</v>
      </c>
      <c r="B9" s="66">
        <v>0</v>
      </c>
      <c r="C9" s="113">
        <v>0</v>
      </c>
      <c r="D9" s="65">
        <v>30708</v>
      </c>
      <c r="E9" s="113">
        <v>42.24</v>
      </c>
      <c r="F9" s="65">
        <v>34832</v>
      </c>
      <c r="G9" s="113">
        <v>39.4</v>
      </c>
      <c r="H9" s="65">
        <v>23078</v>
      </c>
      <c r="I9" s="113">
        <v>29.02</v>
      </c>
    </row>
    <row r="10" spans="1:9" s="1" customFormat="1" ht="61.5" customHeight="1">
      <c r="A10" s="24" t="s">
        <v>62</v>
      </c>
      <c r="B10" s="66">
        <v>0</v>
      </c>
      <c r="C10" s="113">
        <v>0</v>
      </c>
      <c r="D10" s="65">
        <v>30914</v>
      </c>
      <c r="E10" s="113">
        <v>42.36</v>
      </c>
      <c r="F10" s="65">
        <v>35396</v>
      </c>
      <c r="G10" s="113">
        <v>39.88</v>
      </c>
      <c r="H10" s="65">
        <v>22469</v>
      </c>
      <c r="I10" s="113">
        <v>28.79</v>
      </c>
    </row>
    <row r="11" spans="1:9" s="1" customFormat="1" ht="61.5" customHeight="1">
      <c r="A11" s="24" t="s">
        <v>63</v>
      </c>
      <c r="B11" s="66">
        <v>0</v>
      </c>
      <c r="C11" s="113">
        <v>0</v>
      </c>
      <c r="D11" s="65">
        <v>31061</v>
      </c>
      <c r="E11" s="113">
        <v>42.51</v>
      </c>
      <c r="F11" s="65">
        <v>36022</v>
      </c>
      <c r="G11" s="113">
        <v>40.41</v>
      </c>
      <c r="H11" s="65">
        <v>21488</v>
      </c>
      <c r="I11" s="113">
        <v>28.4</v>
      </c>
    </row>
    <row r="12" spans="1:9" s="1" customFormat="1" ht="61.5" customHeight="1">
      <c r="A12" s="24" t="s">
        <v>64</v>
      </c>
      <c r="B12" s="66">
        <v>0</v>
      </c>
      <c r="C12" s="113">
        <v>0</v>
      </c>
      <c r="D12" s="65">
        <v>31222.5976</v>
      </c>
      <c r="E12" s="113">
        <v>42.5751</v>
      </c>
      <c r="F12" s="65">
        <v>36617.0769</v>
      </c>
      <c r="G12" s="113">
        <v>40.9117</v>
      </c>
      <c r="H12" s="65">
        <v>20900.2633</v>
      </c>
      <c r="I12" s="113">
        <v>28.208</v>
      </c>
    </row>
    <row r="13" spans="1:9" s="1" customFormat="1" ht="61.5" customHeight="1">
      <c r="A13" s="24" t="s">
        <v>65</v>
      </c>
      <c r="B13" s="65">
        <v>0</v>
      </c>
      <c r="C13" s="113">
        <v>0</v>
      </c>
      <c r="D13" s="65">
        <v>32279.4146772313</v>
      </c>
      <c r="E13" s="113">
        <v>42.5690025382452</v>
      </c>
      <c r="F13" s="65">
        <v>38318.1685655541</v>
      </c>
      <c r="G13" s="113">
        <v>41.3100983711307</v>
      </c>
      <c r="H13" s="65">
        <v>21937.7458718241</v>
      </c>
      <c r="I13" s="113">
        <v>28.5746022813062</v>
      </c>
    </row>
    <row r="14" spans="1:9" s="1" customFormat="1" ht="61.5" customHeight="1">
      <c r="A14" s="24" t="s">
        <v>66</v>
      </c>
      <c r="B14" s="65">
        <v>0</v>
      </c>
      <c r="C14" s="113">
        <v>0</v>
      </c>
      <c r="D14" s="65">
        <v>32293</v>
      </c>
      <c r="E14" s="113">
        <v>42.5</v>
      </c>
      <c r="F14" s="65">
        <v>38749</v>
      </c>
      <c r="G14" s="113">
        <v>41.63</v>
      </c>
      <c r="H14" s="65">
        <v>22161</v>
      </c>
      <c r="I14" s="113">
        <v>28.88</v>
      </c>
    </row>
    <row r="15" spans="1:9" s="1" customFormat="1" ht="61.5" customHeight="1">
      <c r="A15" s="21" t="s">
        <v>425</v>
      </c>
      <c r="B15" s="67">
        <v>0</v>
      </c>
      <c r="C15" s="90">
        <v>0</v>
      </c>
      <c r="D15" s="68">
        <v>32346.5923615648</v>
      </c>
      <c r="E15" s="90">
        <v>42.4981113198301</v>
      </c>
      <c r="F15" s="68">
        <v>39244.2719335195</v>
      </c>
      <c r="G15" s="90">
        <v>42.0291996234991</v>
      </c>
      <c r="H15" s="68">
        <v>22179.0369854226</v>
      </c>
      <c r="I15" s="90">
        <v>29.0104777283754</v>
      </c>
    </row>
    <row r="16" spans="1:9" ht="18.75" customHeight="1">
      <c r="A16" s="16" t="s">
        <v>426</v>
      </c>
      <c r="B16" s="117"/>
      <c r="C16" s="117"/>
      <c r="D16" s="117"/>
      <c r="E16" s="117"/>
      <c r="F16" s="117"/>
      <c r="G16" s="117"/>
      <c r="H16" s="117"/>
      <c r="I16" s="117"/>
    </row>
    <row r="17" spans="1:9" ht="15">
      <c r="A17" s="117"/>
      <c r="B17" s="117"/>
      <c r="C17" s="117"/>
      <c r="D17" s="117"/>
      <c r="E17" s="117"/>
      <c r="F17" s="117"/>
      <c r="G17" s="117"/>
      <c r="H17" s="117"/>
      <c r="I17" s="117"/>
    </row>
    <row r="18" spans="1:9" ht="15">
      <c r="A18" s="117"/>
      <c r="B18" s="117"/>
      <c r="C18" s="117"/>
      <c r="D18" s="117"/>
      <c r="E18" s="117"/>
      <c r="F18" s="117"/>
      <c r="G18" s="117"/>
      <c r="H18" s="117"/>
      <c r="I18" s="117"/>
    </row>
    <row r="19" spans="1:9" ht="15">
      <c r="A19" s="117"/>
      <c r="B19" s="117"/>
      <c r="C19" s="117"/>
      <c r="D19" s="117"/>
      <c r="E19" s="117"/>
      <c r="F19" s="117"/>
      <c r="G19" s="117"/>
      <c r="H19" s="117"/>
      <c r="I19" s="117"/>
    </row>
  </sheetData>
  <mergeCells count="8">
    <mergeCell ref="A1:I1"/>
    <mergeCell ref="A3:A4"/>
    <mergeCell ref="B3:C3"/>
    <mergeCell ref="D3:E3"/>
    <mergeCell ref="F3:G3"/>
    <mergeCell ref="H3:I3"/>
    <mergeCell ref="H2:I2"/>
    <mergeCell ref="A2:G2"/>
  </mergeCells>
  <printOptions/>
  <pageMargins left="0.6299212598425197" right="0" top="0.5905511811023623" bottom="0.7874015748031497" header="0" footer="0"/>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13"/>
  </sheetPr>
  <dimension ref="A1:I20"/>
  <sheetViews>
    <sheetView workbookViewId="0" topLeftCell="A13">
      <selection activeCell="C16" sqref="C16"/>
    </sheetView>
  </sheetViews>
  <sheetFormatPr defaultColWidth="9.00390625" defaultRowHeight="16.5"/>
  <cols>
    <col min="1" max="1" width="10.125" style="118" customWidth="1"/>
    <col min="2" max="9" width="9.625" style="118" customWidth="1"/>
    <col min="10" max="16384" width="9.00390625" style="118" customWidth="1"/>
  </cols>
  <sheetData>
    <row r="1" spans="1:9" s="109" customFormat="1" ht="33" customHeight="1">
      <c r="A1" s="725" t="s">
        <v>428</v>
      </c>
      <c r="B1" s="725"/>
      <c r="C1" s="725"/>
      <c r="D1" s="725"/>
      <c r="E1" s="725"/>
      <c r="F1" s="725"/>
      <c r="G1" s="725"/>
      <c r="H1" s="725"/>
      <c r="I1" s="725"/>
    </row>
    <row r="2" spans="1:9" s="109" customFormat="1" ht="24.75" customHeight="1">
      <c r="A2" s="653" t="s">
        <v>429</v>
      </c>
      <c r="B2" s="653"/>
      <c r="C2" s="653"/>
      <c r="D2" s="653"/>
      <c r="E2" s="653"/>
      <c r="F2" s="653"/>
      <c r="G2" s="653"/>
      <c r="H2" s="653"/>
      <c r="I2" s="653"/>
    </row>
    <row r="3" spans="1:9" s="5" customFormat="1" ht="33" customHeight="1">
      <c r="A3" s="654" t="s">
        <v>430</v>
      </c>
      <c r="B3" s="654"/>
      <c r="C3" s="654"/>
      <c r="D3" s="654"/>
      <c r="E3" s="654"/>
      <c r="F3" s="654"/>
      <c r="G3" s="654"/>
      <c r="H3" s="652" t="s">
        <v>424</v>
      </c>
      <c r="I3" s="652"/>
    </row>
    <row r="4" spans="1:9" s="1" customFormat="1" ht="34.5" customHeight="1">
      <c r="A4" s="732" t="s">
        <v>85</v>
      </c>
      <c r="B4" s="708" t="s">
        <v>411</v>
      </c>
      <c r="C4" s="691"/>
      <c r="D4" s="708" t="s">
        <v>412</v>
      </c>
      <c r="E4" s="691"/>
      <c r="F4" s="708" t="s">
        <v>413</v>
      </c>
      <c r="G4" s="691"/>
      <c r="H4" s="708" t="s">
        <v>414</v>
      </c>
      <c r="I4" s="691"/>
    </row>
    <row r="5" spans="1:9" s="1" customFormat="1" ht="34.5" customHeight="1">
      <c r="A5" s="732"/>
      <c r="B5" s="6" t="s">
        <v>415</v>
      </c>
      <c r="C5" s="8" t="s">
        <v>416</v>
      </c>
      <c r="D5" s="6" t="s">
        <v>415</v>
      </c>
      <c r="E5" s="8" t="s">
        <v>416</v>
      </c>
      <c r="F5" s="6" t="s">
        <v>415</v>
      </c>
      <c r="G5" s="8" t="s">
        <v>416</v>
      </c>
      <c r="H5" s="6" t="s">
        <v>415</v>
      </c>
      <c r="I5" s="9" t="s">
        <v>416</v>
      </c>
    </row>
    <row r="6" spans="1:9" s="2" customFormat="1" ht="60" customHeight="1" hidden="1">
      <c r="A6" s="24" t="s">
        <v>97</v>
      </c>
      <c r="B6" s="66">
        <v>67375.3125</v>
      </c>
      <c r="C6" s="113">
        <v>57.5</v>
      </c>
      <c r="D6" s="65">
        <v>34780.77984157334</v>
      </c>
      <c r="E6" s="113">
        <v>55.85809888008741</v>
      </c>
      <c r="F6" s="65">
        <v>43781.74429069637</v>
      </c>
      <c r="G6" s="113">
        <v>54.976150298121276</v>
      </c>
      <c r="H6" s="65">
        <v>22710.02827024437</v>
      </c>
      <c r="I6" s="113">
        <v>28.73540967896502</v>
      </c>
    </row>
    <row r="7" spans="1:9" s="1" customFormat="1" ht="60" customHeight="1">
      <c r="A7" s="24" t="s">
        <v>81</v>
      </c>
      <c r="B7" s="65">
        <v>72877.27272727272</v>
      </c>
      <c r="C7" s="113">
        <v>57.24242424242424</v>
      </c>
      <c r="D7" s="65">
        <v>35543.370554177</v>
      </c>
      <c r="E7" s="113">
        <v>55.85235732009926</v>
      </c>
      <c r="F7" s="65">
        <v>43942.35888756747</v>
      </c>
      <c r="G7" s="113">
        <v>54.54267679077852</v>
      </c>
      <c r="H7" s="65">
        <v>22380.01166572398</v>
      </c>
      <c r="I7" s="113">
        <v>28.472567873303166</v>
      </c>
    </row>
    <row r="8" spans="1:9" s="1" customFormat="1" ht="60" customHeight="1">
      <c r="A8" s="24" t="s">
        <v>59</v>
      </c>
      <c r="B8" s="65">
        <v>86622.8571</v>
      </c>
      <c r="C8" s="113">
        <v>61.6429</v>
      </c>
      <c r="D8" s="65">
        <v>36782.1151</v>
      </c>
      <c r="E8" s="113">
        <v>55.4077</v>
      </c>
      <c r="F8" s="65">
        <v>45156.3597</v>
      </c>
      <c r="G8" s="113">
        <v>54.0633</v>
      </c>
      <c r="H8" s="65">
        <v>24465.4518</v>
      </c>
      <c r="I8" s="113">
        <v>29.7367</v>
      </c>
    </row>
    <row r="9" spans="1:9" s="1" customFormat="1" ht="60" customHeight="1">
      <c r="A9" s="24" t="s">
        <v>60</v>
      </c>
      <c r="B9" s="65">
        <v>76711</v>
      </c>
      <c r="C9" s="113">
        <v>61.38</v>
      </c>
      <c r="D9" s="65">
        <v>37018</v>
      </c>
      <c r="E9" s="113">
        <v>55.21</v>
      </c>
      <c r="F9" s="65">
        <v>45315</v>
      </c>
      <c r="G9" s="113">
        <v>53.87</v>
      </c>
      <c r="H9" s="65">
        <v>25880</v>
      </c>
      <c r="I9" s="113">
        <v>30.92</v>
      </c>
    </row>
    <row r="10" spans="1:9" s="1" customFormat="1" ht="60" customHeight="1">
      <c r="A10" s="24" t="s">
        <v>61</v>
      </c>
      <c r="B10" s="66">
        <v>80421</v>
      </c>
      <c r="C10" s="113">
        <v>63.53</v>
      </c>
      <c r="D10" s="65">
        <v>37507</v>
      </c>
      <c r="E10" s="113">
        <v>55.47</v>
      </c>
      <c r="F10" s="65">
        <v>45286</v>
      </c>
      <c r="G10" s="113">
        <v>53.76</v>
      </c>
      <c r="H10" s="65">
        <v>28660</v>
      </c>
      <c r="I10" s="113">
        <v>33.2</v>
      </c>
    </row>
    <row r="11" spans="1:9" s="1" customFormat="1" ht="60" customHeight="1">
      <c r="A11" s="24" t="s">
        <v>62</v>
      </c>
      <c r="B11" s="65">
        <v>82718</v>
      </c>
      <c r="C11" s="113">
        <v>61.29</v>
      </c>
      <c r="D11" s="65">
        <v>37653</v>
      </c>
      <c r="E11" s="113">
        <v>55.53</v>
      </c>
      <c r="F11" s="65">
        <v>45297</v>
      </c>
      <c r="G11" s="113">
        <v>53.95</v>
      </c>
      <c r="H11" s="65">
        <v>23227</v>
      </c>
      <c r="I11" s="113">
        <v>30.75</v>
      </c>
    </row>
    <row r="12" spans="1:9" s="1" customFormat="1" ht="60" customHeight="1">
      <c r="A12" s="24" t="s">
        <v>63</v>
      </c>
      <c r="B12" s="65">
        <v>78813</v>
      </c>
      <c r="C12" s="113">
        <v>59.67</v>
      </c>
      <c r="D12" s="65">
        <v>37502</v>
      </c>
      <c r="E12" s="113">
        <v>55.25</v>
      </c>
      <c r="F12" s="65">
        <v>45453</v>
      </c>
      <c r="G12" s="113">
        <v>54.17</v>
      </c>
      <c r="H12" s="65">
        <v>30272</v>
      </c>
      <c r="I12" s="113">
        <v>35.99</v>
      </c>
    </row>
    <row r="13" spans="1:9" s="1" customFormat="1" ht="60" customHeight="1">
      <c r="A13" s="24" t="s">
        <v>64</v>
      </c>
      <c r="B13" s="66">
        <v>71980</v>
      </c>
      <c r="C13" s="113">
        <v>55</v>
      </c>
      <c r="D13" s="65">
        <v>37827.568</v>
      </c>
      <c r="E13" s="113">
        <v>55.1629</v>
      </c>
      <c r="F13" s="65">
        <v>45471.9048</v>
      </c>
      <c r="G13" s="113">
        <v>53.9638</v>
      </c>
      <c r="H13" s="65">
        <v>27389.9487</v>
      </c>
      <c r="I13" s="113">
        <v>34.3249</v>
      </c>
    </row>
    <row r="14" spans="1:9" s="1" customFormat="1" ht="60" customHeight="1">
      <c r="A14" s="24" t="s">
        <v>65</v>
      </c>
      <c r="B14" s="65">
        <v>95250</v>
      </c>
      <c r="C14" s="113">
        <v>63</v>
      </c>
      <c r="D14" s="65">
        <v>38460.4749</v>
      </c>
      <c r="E14" s="113">
        <v>55.1962</v>
      </c>
      <c r="F14" s="65">
        <v>46620.0863</v>
      </c>
      <c r="G14" s="113">
        <v>53.9871</v>
      </c>
      <c r="H14" s="65">
        <v>21755.9295</v>
      </c>
      <c r="I14" s="113">
        <v>29.9104</v>
      </c>
    </row>
    <row r="15" spans="1:9" s="1" customFormat="1" ht="60" customHeight="1">
      <c r="A15" s="24" t="s">
        <v>66</v>
      </c>
      <c r="B15" s="65">
        <v>95250</v>
      </c>
      <c r="C15" s="113">
        <v>67.5</v>
      </c>
      <c r="D15" s="65">
        <v>38955</v>
      </c>
      <c r="E15" s="113">
        <v>55.29</v>
      </c>
      <c r="F15" s="65">
        <v>47068</v>
      </c>
      <c r="G15" s="113">
        <v>54.03</v>
      </c>
      <c r="H15" s="65">
        <v>21398.5040260864</v>
      </c>
      <c r="I15" s="113">
        <v>29.6574166500299</v>
      </c>
    </row>
    <row r="16" spans="1:9" s="1" customFormat="1" ht="60" customHeight="1">
      <c r="A16" s="21" t="s">
        <v>425</v>
      </c>
      <c r="B16" s="67">
        <v>0</v>
      </c>
      <c r="C16" s="90">
        <v>0</v>
      </c>
      <c r="D16" s="68">
        <v>38633.9267522412</v>
      </c>
      <c r="E16" s="90">
        <v>55.4429502852486</v>
      </c>
      <c r="F16" s="68">
        <v>47153.2083253405</v>
      </c>
      <c r="G16" s="90">
        <v>54.0118933435642</v>
      </c>
      <c r="H16" s="68">
        <v>21679.4721278838</v>
      </c>
      <c r="I16" s="90">
        <v>30.0175664597728</v>
      </c>
    </row>
    <row r="17" spans="1:9" ht="15">
      <c r="A17" s="16" t="s">
        <v>426</v>
      </c>
      <c r="B17" s="117"/>
      <c r="C17" s="117"/>
      <c r="D17" s="117"/>
      <c r="E17" s="117"/>
      <c r="F17" s="117"/>
      <c r="G17" s="117"/>
      <c r="H17" s="117"/>
      <c r="I17" s="117"/>
    </row>
    <row r="18" spans="1:9" ht="15">
      <c r="A18" s="117"/>
      <c r="B18" s="117"/>
      <c r="C18" s="117"/>
      <c r="D18" s="117"/>
      <c r="E18" s="117"/>
      <c r="F18" s="117"/>
      <c r="G18" s="117"/>
      <c r="H18" s="117"/>
      <c r="I18" s="117"/>
    </row>
    <row r="19" spans="1:9" ht="15">
      <c r="A19" s="117"/>
      <c r="B19" s="117"/>
      <c r="C19" s="117"/>
      <c r="D19" s="117"/>
      <c r="E19" s="117"/>
      <c r="F19" s="117"/>
      <c r="G19" s="117"/>
      <c r="H19" s="117"/>
      <c r="I19" s="117"/>
    </row>
    <row r="20" spans="1:9" ht="15">
      <c r="A20" s="117"/>
      <c r="B20" s="117"/>
      <c r="C20" s="117"/>
      <c r="D20" s="117"/>
      <c r="E20" s="117"/>
      <c r="F20" s="117"/>
      <c r="G20" s="117"/>
      <c r="H20" s="117"/>
      <c r="I20" s="117"/>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13"/>
  </sheetPr>
  <dimension ref="A1:I20"/>
  <sheetViews>
    <sheetView workbookViewId="0" topLeftCell="A1">
      <selection activeCell="L12" sqref="L12"/>
    </sheetView>
  </sheetViews>
  <sheetFormatPr defaultColWidth="9.00390625" defaultRowHeight="16.5"/>
  <cols>
    <col min="1" max="1" width="10.125" style="118" customWidth="1"/>
    <col min="2" max="9" width="9.125" style="118" customWidth="1"/>
    <col min="10" max="16384" width="9.00390625" style="118" customWidth="1"/>
  </cols>
  <sheetData>
    <row r="1" spans="1:9" s="109" customFormat="1" ht="33" customHeight="1">
      <c r="A1" s="725" t="s">
        <v>431</v>
      </c>
      <c r="B1" s="725"/>
      <c r="C1" s="725"/>
      <c r="D1" s="725"/>
      <c r="E1" s="725"/>
      <c r="F1" s="725"/>
      <c r="G1" s="725"/>
      <c r="H1" s="725"/>
      <c r="I1" s="725"/>
    </row>
    <row r="2" spans="1:9" s="109" customFormat="1" ht="24.75" customHeight="1">
      <c r="A2" s="653" t="s">
        <v>432</v>
      </c>
      <c r="B2" s="653"/>
      <c r="C2" s="653"/>
      <c r="D2" s="653"/>
      <c r="E2" s="653"/>
      <c r="F2" s="653"/>
      <c r="G2" s="653"/>
      <c r="H2" s="653"/>
      <c r="I2" s="653"/>
    </row>
    <row r="3" spans="1:9" s="5" customFormat="1" ht="33" customHeight="1">
      <c r="A3" s="654" t="s">
        <v>433</v>
      </c>
      <c r="B3" s="654"/>
      <c r="C3" s="654"/>
      <c r="D3" s="654"/>
      <c r="E3" s="654"/>
      <c r="F3" s="654"/>
      <c r="G3" s="654"/>
      <c r="H3" s="652" t="s">
        <v>424</v>
      </c>
      <c r="I3" s="652"/>
    </row>
    <row r="4" spans="1:9" s="1" customFormat="1" ht="34.5" customHeight="1">
      <c r="A4" s="732" t="s">
        <v>85</v>
      </c>
      <c r="B4" s="708" t="s">
        <v>411</v>
      </c>
      <c r="C4" s="691"/>
      <c r="D4" s="708" t="s">
        <v>412</v>
      </c>
      <c r="E4" s="691"/>
      <c r="F4" s="708" t="s">
        <v>413</v>
      </c>
      <c r="G4" s="691"/>
      <c r="H4" s="708" t="s">
        <v>414</v>
      </c>
      <c r="I4" s="691"/>
    </row>
    <row r="5" spans="1:9" s="1" customFormat="1" ht="34.5" customHeight="1">
      <c r="A5" s="732"/>
      <c r="B5" s="6" t="s">
        <v>415</v>
      </c>
      <c r="C5" s="8" t="s">
        <v>416</v>
      </c>
      <c r="D5" s="6" t="s">
        <v>415</v>
      </c>
      <c r="E5" s="8" t="s">
        <v>416</v>
      </c>
      <c r="F5" s="6" t="s">
        <v>415</v>
      </c>
      <c r="G5" s="8" t="s">
        <v>416</v>
      </c>
      <c r="H5" s="6" t="s">
        <v>415</v>
      </c>
      <c r="I5" s="9" t="s">
        <v>416</v>
      </c>
    </row>
    <row r="6" spans="1:9" s="2" customFormat="1" ht="60" customHeight="1" hidden="1">
      <c r="A6" s="24" t="s">
        <v>97</v>
      </c>
      <c r="B6" s="66">
        <v>59913.75</v>
      </c>
      <c r="C6" s="113">
        <v>53.5</v>
      </c>
      <c r="D6" s="65">
        <v>33003.782161234994</v>
      </c>
      <c r="E6" s="113">
        <v>57.18181818181818</v>
      </c>
      <c r="F6" s="65">
        <v>43555.82865168539</v>
      </c>
      <c r="G6" s="113">
        <v>58.991573033707866</v>
      </c>
      <c r="H6" s="65">
        <v>18493.256465260398</v>
      </c>
      <c r="I6" s="113">
        <v>25.11869860564891</v>
      </c>
    </row>
    <row r="7" spans="1:9" s="1" customFormat="1" ht="60" customHeight="1">
      <c r="A7" s="24" t="s">
        <v>81</v>
      </c>
      <c r="B7" s="65">
        <v>70810</v>
      </c>
      <c r="C7" s="113">
        <v>55.42857142857143</v>
      </c>
      <c r="D7" s="65">
        <v>33210.82304526749</v>
      </c>
      <c r="E7" s="113">
        <v>57.794238683127574</v>
      </c>
      <c r="F7" s="65">
        <v>43862.48576078112</v>
      </c>
      <c r="G7" s="113">
        <v>58.263628966639544</v>
      </c>
      <c r="H7" s="65">
        <v>18378.56268578423</v>
      </c>
      <c r="I7" s="113">
        <v>25.030949466689982</v>
      </c>
    </row>
    <row r="8" spans="1:9" s="1" customFormat="1" ht="60" customHeight="1">
      <c r="A8" s="24" t="s">
        <v>59</v>
      </c>
      <c r="B8" s="65">
        <v>83368.8889</v>
      </c>
      <c r="C8" s="113">
        <v>58.8333</v>
      </c>
      <c r="D8" s="65">
        <v>34476.3265</v>
      </c>
      <c r="E8" s="113">
        <v>56.7234</v>
      </c>
      <c r="F8" s="65">
        <v>44784.5406</v>
      </c>
      <c r="G8" s="113">
        <v>56.8462</v>
      </c>
      <c r="H8" s="65">
        <v>19398.1198</v>
      </c>
      <c r="I8" s="113">
        <v>25.5074</v>
      </c>
    </row>
    <row r="9" spans="1:9" s="1" customFormat="1" ht="60" customHeight="1">
      <c r="A9" s="24" t="s">
        <v>60</v>
      </c>
      <c r="B9" s="65">
        <v>59680</v>
      </c>
      <c r="C9" s="113">
        <v>58.2</v>
      </c>
      <c r="D9" s="65">
        <v>34373</v>
      </c>
      <c r="E9" s="113">
        <v>55.49</v>
      </c>
      <c r="F9" s="65">
        <v>44858</v>
      </c>
      <c r="G9" s="113">
        <v>57.81</v>
      </c>
      <c r="H9" s="65">
        <v>19929</v>
      </c>
      <c r="I9" s="113">
        <v>25.98</v>
      </c>
    </row>
    <row r="10" spans="1:9" s="1" customFormat="1" ht="60" customHeight="1">
      <c r="A10" s="24" t="s">
        <v>61</v>
      </c>
      <c r="B10" s="66">
        <v>71980</v>
      </c>
      <c r="C10" s="113">
        <v>60.13</v>
      </c>
      <c r="D10" s="65">
        <v>33160</v>
      </c>
      <c r="E10" s="113">
        <v>56.5</v>
      </c>
      <c r="F10" s="65">
        <v>45092</v>
      </c>
      <c r="G10" s="113">
        <v>57.09</v>
      </c>
      <c r="H10" s="65">
        <v>21292</v>
      </c>
      <c r="I10" s="113">
        <v>26.92</v>
      </c>
    </row>
    <row r="11" spans="1:9" s="1" customFormat="1" ht="60" customHeight="1">
      <c r="A11" s="24" t="s">
        <v>62</v>
      </c>
      <c r="B11" s="65">
        <v>92480</v>
      </c>
      <c r="C11" s="113">
        <v>60.67</v>
      </c>
      <c r="D11" s="65">
        <v>32932</v>
      </c>
      <c r="E11" s="113">
        <v>55.87</v>
      </c>
      <c r="F11" s="65">
        <v>44248</v>
      </c>
      <c r="G11" s="113">
        <v>56.19</v>
      </c>
      <c r="H11" s="65">
        <v>16279</v>
      </c>
      <c r="I11" s="113">
        <v>25.26</v>
      </c>
    </row>
    <row r="12" spans="1:9" s="1" customFormat="1" ht="60" customHeight="1">
      <c r="A12" s="24" t="s">
        <v>63</v>
      </c>
      <c r="B12" s="65">
        <v>51480</v>
      </c>
      <c r="C12" s="113">
        <v>45</v>
      </c>
      <c r="D12" s="65">
        <v>34744</v>
      </c>
      <c r="E12" s="113">
        <v>56.43</v>
      </c>
      <c r="F12" s="65">
        <v>44877</v>
      </c>
      <c r="G12" s="113">
        <v>57.73</v>
      </c>
      <c r="H12" s="65">
        <v>20644</v>
      </c>
      <c r="I12" s="113">
        <v>27.35</v>
      </c>
    </row>
    <row r="13" spans="1:9" s="1" customFormat="1" ht="60" customHeight="1">
      <c r="A13" s="24" t="s">
        <v>64</v>
      </c>
      <c r="B13" s="66">
        <v>51480</v>
      </c>
      <c r="C13" s="113">
        <v>44</v>
      </c>
      <c r="D13" s="65">
        <v>34863.67</v>
      </c>
      <c r="E13" s="113">
        <v>55.1034</v>
      </c>
      <c r="F13" s="65">
        <v>45567.9651</v>
      </c>
      <c r="G13" s="113">
        <v>56.186</v>
      </c>
      <c r="H13" s="65">
        <v>17912.7513</v>
      </c>
      <c r="I13" s="113">
        <v>26.2061</v>
      </c>
    </row>
    <row r="14" spans="1:9" s="1" customFormat="1" ht="60" customHeight="1">
      <c r="A14" s="24" t="s">
        <v>65</v>
      </c>
      <c r="B14" s="65">
        <v>0</v>
      </c>
      <c r="C14" s="113">
        <v>0</v>
      </c>
      <c r="D14" s="65">
        <v>36174.0741</v>
      </c>
      <c r="E14" s="113">
        <v>54.8222</v>
      </c>
      <c r="F14" s="65">
        <v>46242.0395</v>
      </c>
      <c r="G14" s="113">
        <v>57.3158</v>
      </c>
      <c r="H14" s="65">
        <v>15732.0109</v>
      </c>
      <c r="I14" s="113">
        <v>25.1635</v>
      </c>
    </row>
    <row r="15" spans="1:9" s="1" customFormat="1" ht="60" customHeight="1">
      <c r="A15" s="24" t="s">
        <v>66</v>
      </c>
      <c r="B15" s="65">
        <v>0</v>
      </c>
      <c r="C15" s="113">
        <v>0</v>
      </c>
      <c r="D15" s="65">
        <v>36267.8467153285</v>
      </c>
      <c r="E15" s="113">
        <v>55.4014598540146</v>
      </c>
      <c r="F15" s="65">
        <v>46053.7951807229</v>
      </c>
      <c r="G15" s="113">
        <v>57.3975903614458</v>
      </c>
      <c r="H15" s="65">
        <v>15857.9344018217</v>
      </c>
      <c r="I15" s="113">
        <v>25.3034682080925</v>
      </c>
    </row>
    <row r="16" spans="1:9" s="1" customFormat="1" ht="60" customHeight="1">
      <c r="A16" s="21" t="s">
        <v>425</v>
      </c>
      <c r="B16" s="67">
        <v>0</v>
      </c>
      <c r="C16" s="90">
        <v>0</v>
      </c>
      <c r="D16" s="68">
        <v>35639.7977941176</v>
      </c>
      <c r="E16" s="90">
        <v>53.5110294117647</v>
      </c>
      <c r="F16" s="68">
        <v>47249.4578313253</v>
      </c>
      <c r="G16" s="90">
        <v>58.2409638554217</v>
      </c>
      <c r="H16" s="68">
        <v>15954.6522284013</v>
      </c>
      <c r="I16" s="90">
        <v>25.6840291376204</v>
      </c>
    </row>
    <row r="17" spans="1:9" ht="15">
      <c r="A17" s="16" t="s">
        <v>426</v>
      </c>
      <c r="B17" s="117"/>
      <c r="C17" s="117"/>
      <c r="D17" s="117"/>
      <c r="E17" s="117"/>
      <c r="F17" s="117"/>
      <c r="G17" s="117"/>
      <c r="H17" s="117"/>
      <c r="I17" s="117"/>
    </row>
    <row r="18" spans="1:9" ht="15">
      <c r="A18" s="117"/>
      <c r="B18" s="117"/>
      <c r="C18" s="117"/>
      <c r="D18" s="117"/>
      <c r="E18" s="117"/>
      <c r="F18" s="117"/>
      <c r="G18" s="117"/>
      <c r="H18" s="117"/>
      <c r="I18" s="117"/>
    </row>
    <row r="19" spans="1:9" ht="15">
      <c r="A19" s="117"/>
      <c r="B19" s="117"/>
      <c r="C19" s="117"/>
      <c r="D19" s="117"/>
      <c r="E19" s="117"/>
      <c r="F19" s="117"/>
      <c r="G19" s="117"/>
      <c r="H19" s="117"/>
      <c r="I19" s="117"/>
    </row>
    <row r="20" spans="1:9" ht="15">
      <c r="A20" s="117"/>
      <c r="B20" s="117"/>
      <c r="C20" s="117"/>
      <c r="D20" s="117"/>
      <c r="E20" s="117"/>
      <c r="F20" s="117"/>
      <c r="G20" s="117"/>
      <c r="H20" s="117"/>
      <c r="I20" s="117"/>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13"/>
  </sheetPr>
  <dimension ref="A1:I20"/>
  <sheetViews>
    <sheetView workbookViewId="0" topLeftCell="A1">
      <selection activeCell="L12" sqref="L12"/>
    </sheetView>
  </sheetViews>
  <sheetFormatPr defaultColWidth="9.00390625" defaultRowHeight="16.5"/>
  <cols>
    <col min="1" max="1" width="10.125" style="118" customWidth="1"/>
    <col min="2" max="2" width="9.625" style="118" customWidth="1"/>
    <col min="3" max="9" width="9.125" style="118" customWidth="1"/>
    <col min="10" max="16384" width="9.00390625" style="118" customWidth="1"/>
  </cols>
  <sheetData>
    <row r="1" spans="1:9" s="109" customFormat="1" ht="33" customHeight="1">
      <c r="A1" s="655" t="s">
        <v>434</v>
      </c>
      <c r="B1" s="655"/>
      <c r="C1" s="655"/>
      <c r="D1" s="655"/>
      <c r="E1" s="655"/>
      <c r="F1" s="655"/>
      <c r="G1" s="655"/>
      <c r="H1" s="655"/>
      <c r="I1" s="655"/>
    </row>
    <row r="2" spans="1:9" s="109" customFormat="1" ht="24.75" customHeight="1">
      <c r="A2" s="653" t="s">
        <v>435</v>
      </c>
      <c r="B2" s="653"/>
      <c r="C2" s="653"/>
      <c r="D2" s="653"/>
      <c r="E2" s="653"/>
      <c r="F2" s="653"/>
      <c r="G2" s="653"/>
      <c r="H2" s="653"/>
      <c r="I2" s="653"/>
    </row>
    <row r="3" spans="1:9" s="5" customFormat="1" ht="33" customHeight="1">
      <c r="A3" s="654" t="s">
        <v>436</v>
      </c>
      <c r="B3" s="654"/>
      <c r="C3" s="654"/>
      <c r="D3" s="654"/>
      <c r="E3" s="654"/>
      <c r="F3" s="654"/>
      <c r="G3" s="654"/>
      <c r="H3" s="652" t="s">
        <v>424</v>
      </c>
      <c r="I3" s="652"/>
    </row>
    <row r="4" spans="1:9" s="1" customFormat="1" ht="34.5" customHeight="1">
      <c r="A4" s="732" t="s">
        <v>85</v>
      </c>
      <c r="B4" s="708" t="s">
        <v>411</v>
      </c>
      <c r="C4" s="691"/>
      <c r="D4" s="708" t="s">
        <v>412</v>
      </c>
      <c r="E4" s="691"/>
      <c r="F4" s="708" t="s">
        <v>413</v>
      </c>
      <c r="G4" s="691"/>
      <c r="H4" s="708" t="s">
        <v>414</v>
      </c>
      <c r="I4" s="691"/>
    </row>
    <row r="5" spans="1:9" s="1" customFormat="1" ht="34.5" customHeight="1">
      <c r="A5" s="732"/>
      <c r="B5" s="6" t="s">
        <v>415</v>
      </c>
      <c r="C5" s="8" t="s">
        <v>416</v>
      </c>
      <c r="D5" s="6" t="s">
        <v>415</v>
      </c>
      <c r="E5" s="8" t="s">
        <v>416</v>
      </c>
      <c r="F5" s="6" t="s">
        <v>415</v>
      </c>
      <c r="G5" s="8" t="s">
        <v>416</v>
      </c>
      <c r="H5" s="6" t="s">
        <v>415</v>
      </c>
      <c r="I5" s="9" t="s">
        <v>416</v>
      </c>
    </row>
    <row r="6" spans="1:9" s="2" customFormat="1" ht="60" customHeight="1" hidden="1">
      <c r="A6" s="24" t="s">
        <v>97</v>
      </c>
      <c r="B6" s="121">
        <v>74836.875</v>
      </c>
      <c r="C6" s="113">
        <v>61.5</v>
      </c>
      <c r="D6" s="122">
        <v>34934.51031310284</v>
      </c>
      <c r="E6" s="123">
        <v>55.74358213384775</v>
      </c>
      <c r="F6" s="122">
        <v>43801.41555582732</v>
      </c>
      <c r="G6" s="123">
        <v>54.62651339121928</v>
      </c>
      <c r="H6" s="122">
        <v>40020.66046966732</v>
      </c>
      <c r="I6" s="123">
        <v>43.58268101761252</v>
      </c>
    </row>
    <row r="7" spans="1:9" s="1" customFormat="1" ht="60" customHeight="1">
      <c r="A7" s="24" t="s">
        <v>81</v>
      </c>
      <c r="B7" s="122">
        <v>76495</v>
      </c>
      <c r="C7" s="113">
        <v>60.416666666666664</v>
      </c>
      <c r="D7" s="122">
        <v>35710.86731678487</v>
      </c>
      <c r="E7" s="123">
        <v>55.71291371158392</v>
      </c>
      <c r="F7" s="122">
        <v>43952.47680890538</v>
      </c>
      <c r="G7" s="123">
        <v>54.07132549989693</v>
      </c>
      <c r="H7" s="122">
        <v>39293.749076127126</v>
      </c>
      <c r="I7" s="123">
        <v>43.019955654102</v>
      </c>
    </row>
    <row r="8" spans="1:9" s="1" customFormat="1" ht="60" customHeight="1">
      <c r="A8" s="24" t="s">
        <v>59</v>
      </c>
      <c r="B8" s="122">
        <v>89063.3333</v>
      </c>
      <c r="C8" s="113">
        <v>63.75</v>
      </c>
      <c r="D8" s="122">
        <v>36916.9405</v>
      </c>
      <c r="E8" s="123">
        <v>55.3308</v>
      </c>
      <c r="F8" s="122">
        <v>45181.9421</v>
      </c>
      <c r="G8" s="123">
        <v>53.8718</v>
      </c>
      <c r="H8" s="122">
        <v>39990.7184</v>
      </c>
      <c r="I8" s="123">
        <v>42.6944</v>
      </c>
    </row>
    <row r="9" spans="1:9" s="1" customFormat="1" ht="60" customHeight="1">
      <c r="A9" s="24" t="s">
        <v>60</v>
      </c>
      <c r="B9" s="122">
        <v>87355</v>
      </c>
      <c r="C9" s="113">
        <v>63.38</v>
      </c>
      <c r="D9" s="122">
        <v>37186</v>
      </c>
      <c r="E9" s="123">
        <v>55.19</v>
      </c>
      <c r="F9" s="122">
        <v>45344</v>
      </c>
      <c r="G9" s="123">
        <v>53.62</v>
      </c>
      <c r="H9" s="122">
        <v>39742</v>
      </c>
      <c r="I9" s="123">
        <v>42.42</v>
      </c>
    </row>
    <row r="10" spans="1:9" s="1" customFormat="1" ht="60" customHeight="1">
      <c r="A10" s="24" t="s">
        <v>61</v>
      </c>
      <c r="B10" s="121">
        <v>87924</v>
      </c>
      <c r="C10" s="113">
        <v>66.56</v>
      </c>
      <c r="D10" s="122">
        <v>37769</v>
      </c>
      <c r="E10" s="123">
        <v>55.41</v>
      </c>
      <c r="F10" s="122">
        <v>45294</v>
      </c>
      <c r="G10" s="123">
        <v>53.61</v>
      </c>
      <c r="H10" s="122">
        <v>40118</v>
      </c>
      <c r="I10" s="123">
        <v>42.97</v>
      </c>
    </row>
    <row r="11" spans="1:9" s="1" customFormat="1" ht="60" customHeight="1">
      <c r="A11" s="24" t="s">
        <v>62</v>
      </c>
      <c r="B11" s="122">
        <v>78813</v>
      </c>
      <c r="C11" s="113">
        <v>61.53</v>
      </c>
      <c r="D11" s="122">
        <v>37889</v>
      </c>
      <c r="E11" s="123">
        <v>55.52</v>
      </c>
      <c r="F11" s="122">
        <v>45332</v>
      </c>
      <c r="G11" s="123">
        <v>53.87</v>
      </c>
      <c r="H11" s="122">
        <v>38987</v>
      </c>
      <c r="I11" s="123">
        <v>43.2</v>
      </c>
    </row>
    <row r="12" spans="1:9" s="1" customFormat="1" ht="60" customHeight="1">
      <c r="A12" s="24" t="s">
        <v>63</v>
      </c>
      <c r="B12" s="122">
        <v>92480</v>
      </c>
      <c r="C12" s="113">
        <v>67</v>
      </c>
      <c r="D12" s="122">
        <v>37593</v>
      </c>
      <c r="E12" s="123">
        <v>55.21</v>
      </c>
      <c r="F12" s="122">
        <v>45467</v>
      </c>
      <c r="G12" s="123">
        <v>54.08</v>
      </c>
      <c r="H12" s="122">
        <v>38930</v>
      </c>
      <c r="I12" s="123">
        <v>43.76</v>
      </c>
    </row>
    <row r="13" spans="1:9" s="1" customFormat="1" ht="60" customHeight="1">
      <c r="A13" s="24" t="s">
        <v>64</v>
      </c>
      <c r="B13" s="121">
        <v>92480</v>
      </c>
      <c r="C13" s="113">
        <v>66</v>
      </c>
      <c r="D13" s="122">
        <v>37895.8621</v>
      </c>
      <c r="E13" s="123">
        <v>55.1642</v>
      </c>
      <c r="F13" s="122">
        <v>45470.1449</v>
      </c>
      <c r="G13" s="123">
        <v>53.9231</v>
      </c>
      <c r="H13" s="122">
        <v>38727.5152</v>
      </c>
      <c r="I13" s="123">
        <v>44.0373</v>
      </c>
    </row>
    <row r="14" spans="1:9" s="1" customFormat="1" ht="60" customHeight="1">
      <c r="A14" s="24" t="s">
        <v>65</v>
      </c>
      <c r="B14" s="122">
        <v>95250</v>
      </c>
      <c r="C14" s="113">
        <v>63</v>
      </c>
      <c r="D14" s="122">
        <v>38490.6591</v>
      </c>
      <c r="E14" s="123">
        <v>55.2012</v>
      </c>
      <c r="F14" s="122">
        <v>46625.3255</v>
      </c>
      <c r="G14" s="123">
        <v>53.9409</v>
      </c>
      <c r="H14" s="122">
        <v>39189.6266</v>
      </c>
      <c r="I14" s="123">
        <v>43.6483</v>
      </c>
    </row>
    <row r="15" spans="1:9" s="1" customFormat="1" ht="60" customHeight="1">
      <c r="A15" s="24" t="s">
        <v>66</v>
      </c>
      <c r="B15" s="122">
        <v>95250</v>
      </c>
      <c r="C15" s="113">
        <v>67.5</v>
      </c>
      <c r="D15" s="122">
        <v>38990.0216554379</v>
      </c>
      <c r="E15" s="123">
        <v>55.2926852743022</v>
      </c>
      <c r="F15" s="122">
        <v>47082.9195220524</v>
      </c>
      <c r="G15" s="123">
        <v>53.9787383588122</v>
      </c>
      <c r="H15" s="122">
        <v>38927.5214740925</v>
      </c>
      <c r="I15" s="123">
        <v>43.4322527015794</v>
      </c>
    </row>
    <row r="16" spans="1:9" s="1" customFormat="1" ht="60" customHeight="1">
      <c r="A16" s="21" t="s">
        <v>425</v>
      </c>
      <c r="B16" s="124">
        <v>0</v>
      </c>
      <c r="C16" s="90">
        <v>0</v>
      </c>
      <c r="D16" s="125">
        <v>38719.2581726739</v>
      </c>
      <c r="E16" s="126">
        <v>55.4980092204526</v>
      </c>
      <c r="F16" s="125">
        <v>47151.6510721248</v>
      </c>
      <c r="G16" s="126">
        <v>53.943469785575</v>
      </c>
      <c r="H16" s="125">
        <v>38633.4910693575</v>
      </c>
      <c r="I16" s="126">
        <v>42.8513106007887</v>
      </c>
    </row>
    <row r="17" spans="1:9" ht="15">
      <c r="A17" s="16" t="s">
        <v>426</v>
      </c>
      <c r="B17" s="117"/>
      <c r="C17" s="117"/>
      <c r="D17" s="117"/>
      <c r="E17" s="117"/>
      <c r="F17" s="117"/>
      <c r="G17" s="117"/>
      <c r="H17" s="117"/>
      <c r="I17" s="117"/>
    </row>
    <row r="18" spans="1:9" ht="15">
      <c r="A18" s="117"/>
      <c r="B18" s="117"/>
      <c r="C18" s="117"/>
      <c r="D18" s="117"/>
      <c r="E18" s="117"/>
      <c r="F18" s="117"/>
      <c r="G18" s="117"/>
      <c r="H18" s="117"/>
      <c r="I18" s="117"/>
    </row>
    <row r="19" spans="1:9" ht="15">
      <c r="A19" s="117"/>
      <c r="B19" s="117"/>
      <c r="C19" s="117"/>
      <c r="D19" s="117"/>
      <c r="E19" s="117"/>
      <c r="F19" s="117"/>
      <c r="G19" s="117"/>
      <c r="H19" s="117"/>
      <c r="I19" s="117"/>
    </row>
    <row r="20" spans="1:9" ht="15">
      <c r="A20" s="117"/>
      <c r="B20" s="117"/>
      <c r="C20" s="117"/>
      <c r="D20" s="117"/>
      <c r="E20" s="117"/>
      <c r="F20" s="117"/>
      <c r="G20" s="117"/>
      <c r="H20" s="117"/>
      <c r="I20" s="117"/>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H17"/>
  <sheetViews>
    <sheetView zoomScale="75" zoomScaleNormal="75" workbookViewId="0" topLeftCell="A1">
      <selection activeCell="D17" sqref="D17"/>
    </sheetView>
  </sheetViews>
  <sheetFormatPr defaultColWidth="9.00390625" defaultRowHeight="74.25" customHeight="1"/>
  <cols>
    <col min="1" max="1" width="8.625" style="17" customWidth="1"/>
    <col min="2" max="3" width="11.125" style="1" customWidth="1"/>
    <col min="4" max="4" width="14.875" style="1" customWidth="1"/>
    <col min="5" max="5" width="12.75390625" style="1" customWidth="1"/>
    <col min="6" max="6" width="18.375" style="1" customWidth="1"/>
    <col min="7" max="7" width="11.125" style="1" customWidth="1"/>
    <col min="8" max="16384" width="8.25390625" style="1" customWidth="1"/>
  </cols>
  <sheetData>
    <row r="1" spans="1:7" ht="33" customHeight="1">
      <c r="A1" s="718" t="s">
        <v>99</v>
      </c>
      <c r="B1" s="718"/>
      <c r="C1" s="718"/>
      <c r="D1" s="718"/>
      <c r="E1" s="718"/>
      <c r="F1" s="718"/>
      <c r="G1" s="718"/>
    </row>
    <row r="2" spans="1:7" s="5" customFormat="1" ht="33" customHeight="1">
      <c r="A2" s="727" t="s">
        <v>100</v>
      </c>
      <c r="B2" s="727"/>
      <c r="C2" s="727"/>
      <c r="D2" s="727"/>
      <c r="E2" s="727"/>
      <c r="F2" s="727"/>
      <c r="G2" s="18" t="s">
        <v>101</v>
      </c>
    </row>
    <row r="3" spans="1:8" s="5" customFormat="1" ht="39" customHeight="1">
      <c r="A3" s="732" t="s">
        <v>102</v>
      </c>
      <c r="B3" s="731" t="s">
        <v>103</v>
      </c>
      <c r="C3" s="733" t="s">
        <v>104</v>
      </c>
      <c r="D3" s="733"/>
      <c r="E3" s="733"/>
      <c r="F3" s="733"/>
      <c r="G3" s="730" t="s">
        <v>105</v>
      </c>
      <c r="H3" s="33"/>
    </row>
    <row r="4" spans="1:8" s="5" customFormat="1" ht="39" customHeight="1">
      <c r="A4" s="732"/>
      <c r="B4" s="731"/>
      <c r="C4" s="7" t="s">
        <v>106</v>
      </c>
      <c r="D4" s="8" t="s">
        <v>107</v>
      </c>
      <c r="E4" s="8" t="s">
        <v>108</v>
      </c>
      <c r="F4" s="8" t="s">
        <v>109</v>
      </c>
      <c r="G4" s="730"/>
      <c r="H4" s="33"/>
    </row>
    <row r="5" spans="1:7" s="36" customFormat="1" ht="54.75" customHeight="1">
      <c r="A5" s="34" t="s">
        <v>110</v>
      </c>
      <c r="B5" s="35">
        <f aca="true" t="shared" si="0" ref="B5:B15">C5+G5</f>
        <v>260112</v>
      </c>
      <c r="C5" s="35">
        <f aca="true" t="shared" si="1" ref="C5:C15">SUM(D5:F5)</f>
        <v>258856</v>
      </c>
      <c r="D5" s="35">
        <f>SUM(D6:D15)</f>
        <v>89859</v>
      </c>
      <c r="E5" s="35">
        <f>SUM(E6:E15)</f>
        <v>164440</v>
      </c>
      <c r="F5" s="35">
        <f>SUM(F6:F15)</f>
        <v>4557</v>
      </c>
      <c r="G5" s="35">
        <f>SUM(G6:G15)</f>
        <v>1256</v>
      </c>
    </row>
    <row r="6" spans="1:7" s="26" customFormat="1" ht="54.75" customHeight="1">
      <c r="A6" s="10" t="s">
        <v>81</v>
      </c>
      <c r="B6" s="11">
        <f t="shared" si="0"/>
        <v>32637</v>
      </c>
      <c r="C6" s="11">
        <f t="shared" si="1"/>
        <v>32368</v>
      </c>
      <c r="D6" s="11">
        <v>13174</v>
      </c>
      <c r="E6" s="11">
        <f>17723+6</f>
        <v>17729</v>
      </c>
      <c r="F6" s="11">
        <v>1465</v>
      </c>
      <c r="G6" s="11">
        <v>269</v>
      </c>
    </row>
    <row r="7" spans="1:7" s="26" customFormat="1" ht="54.75" customHeight="1">
      <c r="A7" s="10" t="s">
        <v>59</v>
      </c>
      <c r="B7" s="35">
        <f t="shared" si="0"/>
        <v>30425</v>
      </c>
      <c r="C7" s="35">
        <f t="shared" si="1"/>
        <v>30205</v>
      </c>
      <c r="D7" s="11">
        <v>12165</v>
      </c>
      <c r="E7" s="11">
        <f>17137+4</f>
        <v>17141</v>
      </c>
      <c r="F7" s="11">
        <v>899</v>
      </c>
      <c r="G7" s="11">
        <v>220</v>
      </c>
    </row>
    <row r="8" spans="1:7" s="26" customFormat="1" ht="54.75" customHeight="1">
      <c r="A8" s="10" t="s">
        <v>60</v>
      </c>
      <c r="B8" s="35">
        <f t="shared" si="0"/>
        <v>25402</v>
      </c>
      <c r="C8" s="35">
        <f t="shared" si="1"/>
        <v>25228</v>
      </c>
      <c r="D8" s="11">
        <v>9469</v>
      </c>
      <c r="E8" s="11">
        <f>15119+7</f>
        <v>15126</v>
      </c>
      <c r="F8" s="11">
        <v>633</v>
      </c>
      <c r="G8" s="11">
        <v>174</v>
      </c>
    </row>
    <row r="9" spans="1:7" s="26" customFormat="1" ht="54.75" customHeight="1">
      <c r="A9" s="10" t="s">
        <v>61</v>
      </c>
      <c r="B9" s="35">
        <f t="shared" si="0"/>
        <v>19980</v>
      </c>
      <c r="C9" s="35">
        <f t="shared" si="1"/>
        <v>19829</v>
      </c>
      <c r="D9" s="11">
        <v>5761</v>
      </c>
      <c r="E9" s="11">
        <f>13649+4</f>
        <v>13653</v>
      </c>
      <c r="F9" s="11">
        <v>415</v>
      </c>
      <c r="G9" s="11">
        <v>151</v>
      </c>
    </row>
    <row r="10" spans="1:7" s="26" customFormat="1" ht="54.75" customHeight="1">
      <c r="A10" s="10" t="s">
        <v>62</v>
      </c>
      <c r="B10" s="35">
        <f t="shared" si="0"/>
        <v>21112</v>
      </c>
      <c r="C10" s="35">
        <f t="shared" si="1"/>
        <v>20995</v>
      </c>
      <c r="D10" s="37">
        <v>7523</v>
      </c>
      <c r="E10" s="37">
        <f>13144+6</f>
        <v>13150</v>
      </c>
      <c r="F10" s="37">
        <v>322</v>
      </c>
      <c r="G10" s="37">
        <v>117</v>
      </c>
    </row>
    <row r="11" spans="1:7" s="26" customFormat="1" ht="54.75" customHeight="1">
      <c r="A11" s="10" t="s">
        <v>63</v>
      </c>
      <c r="B11" s="35">
        <f t="shared" si="0"/>
        <v>16455</v>
      </c>
      <c r="C11" s="35">
        <f t="shared" si="1"/>
        <v>16377</v>
      </c>
      <c r="D11" s="37">
        <v>2641</v>
      </c>
      <c r="E11" s="37">
        <f>13486+2</f>
        <v>13488</v>
      </c>
      <c r="F11" s="37">
        <v>248</v>
      </c>
      <c r="G11" s="37">
        <v>78</v>
      </c>
    </row>
    <row r="12" spans="1:7" s="26" customFormat="1" ht="54.75" customHeight="1">
      <c r="A12" s="10" t="s">
        <v>64</v>
      </c>
      <c r="B12" s="35">
        <f t="shared" si="0"/>
        <v>21474</v>
      </c>
      <c r="C12" s="35">
        <f t="shared" si="1"/>
        <v>21397</v>
      </c>
      <c r="D12" s="37">
        <v>4428</v>
      </c>
      <c r="E12" s="37">
        <f>16762+5</f>
        <v>16767</v>
      </c>
      <c r="F12" s="37">
        <v>202</v>
      </c>
      <c r="G12" s="37">
        <v>77</v>
      </c>
    </row>
    <row r="13" spans="1:7" s="26" customFormat="1" ht="54.75" customHeight="1">
      <c r="A13" s="10" t="s">
        <v>65</v>
      </c>
      <c r="B13" s="35">
        <f t="shared" si="0"/>
        <v>29083</v>
      </c>
      <c r="C13" s="35">
        <f t="shared" si="1"/>
        <v>29020</v>
      </c>
      <c r="D13" s="37">
        <v>9938</v>
      </c>
      <c r="E13" s="37">
        <f>18952+8</f>
        <v>18960</v>
      </c>
      <c r="F13" s="37">
        <v>122</v>
      </c>
      <c r="G13" s="37">
        <v>63</v>
      </c>
    </row>
    <row r="14" spans="1:7" s="26" customFormat="1" ht="54.75" customHeight="1">
      <c r="A14" s="10" t="s">
        <v>66</v>
      </c>
      <c r="B14" s="35">
        <f t="shared" si="0"/>
        <v>31389</v>
      </c>
      <c r="C14" s="35">
        <f t="shared" si="1"/>
        <v>31330</v>
      </c>
      <c r="D14" s="37">
        <v>11638</v>
      </c>
      <c r="E14" s="37">
        <v>19559</v>
      </c>
      <c r="F14" s="37">
        <v>133</v>
      </c>
      <c r="G14" s="37">
        <v>59</v>
      </c>
    </row>
    <row r="15" spans="1:7" s="26" customFormat="1" ht="54.75" customHeight="1">
      <c r="A15" s="10" t="s">
        <v>67</v>
      </c>
      <c r="B15" s="35">
        <f t="shared" si="0"/>
        <v>32155</v>
      </c>
      <c r="C15" s="35">
        <f t="shared" si="1"/>
        <v>32107</v>
      </c>
      <c r="D15" s="38">
        <v>13122</v>
      </c>
      <c r="E15" s="38">
        <v>18867</v>
      </c>
      <c r="F15" s="38">
        <v>118</v>
      </c>
      <c r="G15" s="38">
        <v>48</v>
      </c>
    </row>
    <row r="16" spans="1:7" s="36" customFormat="1" ht="21" customHeight="1">
      <c r="A16" s="15" t="s">
        <v>111</v>
      </c>
      <c r="B16" s="15"/>
      <c r="C16" s="15"/>
      <c r="D16" s="39"/>
      <c r="E16" s="39"/>
      <c r="F16" s="39"/>
      <c r="G16" s="39"/>
    </row>
    <row r="17" spans="1:7" ht="19.5" customHeight="1">
      <c r="A17" s="16"/>
      <c r="B17" s="40"/>
      <c r="C17" s="40"/>
      <c r="D17" s="40"/>
      <c r="E17" s="40"/>
      <c r="F17" s="40"/>
      <c r="G17" s="40"/>
    </row>
  </sheetData>
  <mergeCells count="6">
    <mergeCell ref="A1:G1"/>
    <mergeCell ref="G3:G4"/>
    <mergeCell ref="A2:F2"/>
    <mergeCell ref="B3:B4"/>
    <mergeCell ref="A3:A4"/>
    <mergeCell ref="C3:F3"/>
  </mergeCells>
  <printOptions/>
  <pageMargins left="0.6299212598425197" right="0" top="0.5905511811023623"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13"/>
  </sheetPr>
  <dimension ref="A1:I18"/>
  <sheetViews>
    <sheetView zoomScale="75" zoomScaleNormal="75" workbookViewId="0" topLeftCell="A1">
      <selection activeCell="L12" sqref="L12"/>
    </sheetView>
  </sheetViews>
  <sheetFormatPr defaultColWidth="9.00390625" defaultRowHeight="74.25" customHeight="1"/>
  <cols>
    <col min="1" max="1" width="8.875" style="57" customWidth="1"/>
    <col min="2" max="2" width="10.875" style="1" customWidth="1"/>
    <col min="3" max="3" width="12.375" style="1" customWidth="1"/>
    <col min="4" max="4" width="14.375" style="1" customWidth="1"/>
    <col min="5" max="5" width="12.625" style="1" customWidth="1"/>
    <col min="6" max="6" width="16.875" style="1" customWidth="1"/>
    <col min="7" max="7" width="14.00390625" style="1" customWidth="1"/>
    <col min="8" max="16384" width="8.25390625" style="1" customWidth="1"/>
  </cols>
  <sheetData>
    <row r="1" spans="1:7" ht="30.75" customHeight="1">
      <c r="A1" s="725" t="s">
        <v>437</v>
      </c>
      <c r="B1" s="725"/>
      <c r="C1" s="725"/>
      <c r="D1" s="725"/>
      <c r="E1" s="725"/>
      <c r="F1" s="725"/>
      <c r="G1" s="725"/>
    </row>
    <row r="2" spans="1:9" s="109" customFormat="1" ht="24.75" customHeight="1">
      <c r="A2" s="653" t="s">
        <v>438</v>
      </c>
      <c r="B2" s="653"/>
      <c r="C2" s="653"/>
      <c r="D2" s="653"/>
      <c r="E2" s="653"/>
      <c r="F2" s="653"/>
      <c r="G2" s="653"/>
      <c r="H2" s="653"/>
      <c r="I2" s="653"/>
    </row>
    <row r="3" spans="1:7" s="5" customFormat="1" ht="30.75" customHeight="1">
      <c r="A3" s="736" t="s">
        <v>439</v>
      </c>
      <c r="B3" s="736"/>
      <c r="C3" s="736"/>
      <c r="D3" s="736"/>
      <c r="E3" s="736"/>
      <c r="F3" s="736"/>
      <c r="G3" s="18" t="s">
        <v>427</v>
      </c>
    </row>
    <row r="4" spans="1:8" s="5" customFormat="1" ht="33.75" customHeight="1">
      <c r="A4" s="721" t="s">
        <v>85</v>
      </c>
      <c r="B4" s="674" t="s">
        <v>440</v>
      </c>
      <c r="C4" s="675" t="s">
        <v>441</v>
      </c>
      <c r="D4" s="675"/>
      <c r="E4" s="675"/>
      <c r="F4" s="675"/>
      <c r="G4" s="676" t="s">
        <v>442</v>
      </c>
      <c r="H4" s="33"/>
    </row>
    <row r="5" spans="1:8" s="5" customFormat="1" ht="33.75" customHeight="1">
      <c r="A5" s="721"/>
      <c r="B5" s="674"/>
      <c r="C5" s="22" t="s">
        <v>443</v>
      </c>
      <c r="D5" s="20" t="s">
        <v>444</v>
      </c>
      <c r="E5" s="20" t="s">
        <v>445</v>
      </c>
      <c r="F5" s="20" t="s">
        <v>446</v>
      </c>
      <c r="G5" s="676"/>
      <c r="H5" s="33"/>
    </row>
    <row r="6" spans="1:7" s="2" customFormat="1" ht="60" customHeight="1" hidden="1">
      <c r="A6" s="24" t="s">
        <v>97</v>
      </c>
      <c r="B6" s="127">
        <v>44.952674820625305</v>
      </c>
      <c r="C6" s="127">
        <v>44.949741204710826</v>
      </c>
      <c r="D6" s="127">
        <v>29.55828347431401</v>
      </c>
      <c r="E6" s="127">
        <v>53.31887933779051</v>
      </c>
      <c r="F6" s="127">
        <v>59.01741884402217</v>
      </c>
      <c r="G6" s="127">
        <v>45.28270042194093</v>
      </c>
    </row>
    <row r="7" spans="1:7" ht="60" customHeight="1">
      <c r="A7" s="24" t="s">
        <v>447</v>
      </c>
      <c r="B7" s="127">
        <v>43.44151267199902</v>
      </c>
      <c r="C7" s="127">
        <v>43.44490451764415</v>
      </c>
      <c r="D7" s="127">
        <v>29.388340671018675</v>
      </c>
      <c r="E7" s="127">
        <v>52.65762004175365</v>
      </c>
      <c r="F7" s="127">
        <v>58.396587030716724</v>
      </c>
      <c r="G7" s="127">
        <v>43.03345724907063</v>
      </c>
    </row>
    <row r="8" spans="1:7" ht="60" customHeight="1">
      <c r="A8" s="24" t="s">
        <v>59</v>
      </c>
      <c r="B8" s="127">
        <v>42.4187</v>
      </c>
      <c r="C8" s="127">
        <v>42.4226</v>
      </c>
      <c r="D8" s="127">
        <v>27.894</v>
      </c>
      <c r="E8" s="127">
        <v>51.8832</v>
      </c>
      <c r="F8" s="127">
        <v>58.6785</v>
      </c>
      <c r="G8" s="127">
        <v>41.8818</v>
      </c>
    </row>
    <row r="9" spans="1:7" ht="60" customHeight="1">
      <c r="A9" s="24" t="s">
        <v>60</v>
      </c>
      <c r="B9" s="127">
        <v>42.94</v>
      </c>
      <c r="C9" s="127">
        <v>42.94</v>
      </c>
      <c r="D9" s="127">
        <v>28.45</v>
      </c>
      <c r="E9" s="127">
        <v>51.37</v>
      </c>
      <c r="F9" s="127">
        <v>58.42</v>
      </c>
      <c r="G9" s="127">
        <v>43.32</v>
      </c>
    </row>
    <row r="10" spans="1:7" ht="60" customHeight="1">
      <c r="A10" s="24" t="s">
        <v>61</v>
      </c>
      <c r="B10" s="128">
        <v>45.49</v>
      </c>
      <c r="C10" s="127">
        <v>45.51</v>
      </c>
      <c r="D10" s="127">
        <v>29.9</v>
      </c>
      <c r="E10" s="127">
        <v>51.7</v>
      </c>
      <c r="F10" s="127">
        <v>58.55</v>
      </c>
      <c r="G10" s="127">
        <v>43.05</v>
      </c>
    </row>
    <row r="11" spans="1:7" ht="60" customHeight="1">
      <c r="A11" s="24" t="s">
        <v>62</v>
      </c>
      <c r="B11" s="127">
        <v>43.17</v>
      </c>
      <c r="C11" s="127">
        <v>43.17</v>
      </c>
      <c r="D11" s="127">
        <v>27.1</v>
      </c>
      <c r="E11" s="127">
        <v>51.98</v>
      </c>
      <c r="F11" s="127">
        <v>59.13</v>
      </c>
      <c r="G11" s="127">
        <v>42.27</v>
      </c>
    </row>
    <row r="12" spans="1:7" ht="60" customHeight="1">
      <c r="A12" s="24" t="s">
        <v>63</v>
      </c>
      <c r="B12" s="127">
        <v>49.22</v>
      </c>
      <c r="C12" s="127">
        <v>49.25</v>
      </c>
      <c r="D12" s="127">
        <v>31.14</v>
      </c>
      <c r="E12" s="127">
        <v>52.62</v>
      </c>
      <c r="F12" s="127">
        <v>58.62</v>
      </c>
      <c r="G12" s="127">
        <v>43.18</v>
      </c>
    </row>
    <row r="13" spans="1:7" ht="60" customHeight="1">
      <c r="A13" s="24" t="s">
        <v>64</v>
      </c>
      <c r="B13" s="127">
        <v>47.4821454189762</v>
      </c>
      <c r="C13" s="127">
        <v>47.49619109947644</v>
      </c>
      <c r="D13" s="127">
        <v>28.1172</v>
      </c>
      <c r="E13" s="127">
        <v>52.4689</v>
      </c>
      <c r="F13" s="127">
        <v>59.505</v>
      </c>
      <c r="G13" s="127">
        <v>43.5844</v>
      </c>
    </row>
    <row r="14" spans="1:7" ht="60" customHeight="1">
      <c r="A14" s="24" t="s">
        <v>65</v>
      </c>
      <c r="B14" s="127">
        <v>43.558211521926054</v>
      </c>
      <c r="C14" s="127">
        <v>43.55825175789329</v>
      </c>
      <c r="D14" s="127">
        <v>25.8122</v>
      </c>
      <c r="E14" s="127">
        <v>52.7564</v>
      </c>
      <c r="F14" s="127">
        <v>60.2541</v>
      </c>
      <c r="G14" s="127">
        <v>43.5397</v>
      </c>
    </row>
    <row r="15" spans="1:7" ht="60" customHeight="1">
      <c r="A15" s="24" t="s">
        <v>66</v>
      </c>
      <c r="B15" s="127">
        <v>42.76998311510402</v>
      </c>
      <c r="C15" s="127">
        <v>42.76524098308331</v>
      </c>
      <c r="D15" s="127">
        <v>25.88666437532222</v>
      </c>
      <c r="E15" s="127">
        <v>52.69410501559384</v>
      </c>
      <c r="F15" s="127">
        <v>59.56390977443609</v>
      </c>
      <c r="G15" s="127">
        <v>45.28813559322034</v>
      </c>
    </row>
    <row r="16" spans="1:7" ht="60" customHeight="1">
      <c r="A16" s="21" t="s">
        <v>448</v>
      </c>
      <c r="B16" s="129">
        <v>41.69451096252527</v>
      </c>
      <c r="C16" s="130">
        <v>41.68661039648675</v>
      </c>
      <c r="D16" s="130">
        <v>26.46677335771986</v>
      </c>
      <c r="E16" s="130">
        <v>52.16128690305825</v>
      </c>
      <c r="F16" s="130">
        <v>59.389830508474574</v>
      </c>
      <c r="G16" s="130">
        <v>46.979166666666664</v>
      </c>
    </row>
    <row r="17" spans="1:7" ht="16.5" customHeight="1">
      <c r="A17" s="16" t="s">
        <v>426</v>
      </c>
      <c r="B17" s="16"/>
      <c r="C17" s="16"/>
      <c r="D17" s="16"/>
      <c r="E17" s="16"/>
      <c r="F17" s="16"/>
      <c r="G17" s="16"/>
    </row>
    <row r="18" spans="1:7" ht="16.5" customHeight="1">
      <c r="A18" s="16"/>
      <c r="B18" s="40"/>
      <c r="C18" s="40"/>
      <c r="D18" s="40"/>
      <c r="E18" s="40"/>
      <c r="F18" s="40"/>
      <c r="G18" s="40"/>
    </row>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7">
    <mergeCell ref="A1:G1"/>
    <mergeCell ref="A4:A5"/>
    <mergeCell ref="B4:B5"/>
    <mergeCell ref="C4:F4"/>
    <mergeCell ref="G4:G5"/>
    <mergeCell ref="A3:F3"/>
    <mergeCell ref="A2:I2"/>
  </mergeCells>
  <printOptions/>
  <pageMargins left="0.4330708661417323" right="0" top="0.5118110236220472" bottom="0.787401574803149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3"/>
  </sheetPr>
  <dimension ref="A1:Q18"/>
  <sheetViews>
    <sheetView workbookViewId="0" topLeftCell="A1">
      <selection activeCell="L12" sqref="L12"/>
    </sheetView>
  </sheetViews>
  <sheetFormatPr defaultColWidth="9.00390625" defaultRowHeight="74.25" customHeight="1"/>
  <cols>
    <col min="1" max="1" width="14.625" style="57" customWidth="1"/>
    <col min="2" max="5" width="16.625" style="1" customWidth="1"/>
    <col min="6" max="16384" width="8.25390625" style="1" customWidth="1"/>
  </cols>
  <sheetData>
    <row r="1" spans="1:5" ht="33" customHeight="1">
      <c r="A1" s="718" t="s">
        <v>449</v>
      </c>
      <c r="B1" s="718"/>
      <c r="C1" s="718"/>
      <c r="D1" s="718"/>
      <c r="E1" s="718"/>
    </row>
    <row r="2" spans="1:5" s="5" customFormat="1" ht="33" customHeight="1">
      <c r="A2" s="727" t="s">
        <v>450</v>
      </c>
      <c r="B2" s="656"/>
      <c r="C2" s="656"/>
      <c r="D2" s="656"/>
      <c r="E2" s="18" t="s">
        <v>427</v>
      </c>
    </row>
    <row r="3" spans="1:6" s="5" customFormat="1" ht="36" customHeight="1">
      <c r="A3" s="732" t="s">
        <v>85</v>
      </c>
      <c r="B3" s="710" t="s">
        <v>440</v>
      </c>
      <c r="C3" s="708" t="s">
        <v>451</v>
      </c>
      <c r="D3" s="691"/>
      <c r="E3" s="691"/>
      <c r="F3" s="33"/>
    </row>
    <row r="4" spans="1:6" s="5" customFormat="1" ht="36" customHeight="1">
      <c r="A4" s="732"/>
      <c r="B4" s="657"/>
      <c r="C4" s="7" t="s">
        <v>452</v>
      </c>
      <c r="D4" s="8" t="s">
        <v>453</v>
      </c>
      <c r="E4" s="9" t="s">
        <v>454</v>
      </c>
      <c r="F4" s="33"/>
    </row>
    <row r="5" spans="1:5" s="2" customFormat="1" ht="60.75" customHeight="1" hidden="1">
      <c r="A5" s="10" t="s">
        <v>97</v>
      </c>
      <c r="B5" s="127">
        <v>57.5</v>
      </c>
      <c r="C5" s="127">
        <v>53.5</v>
      </c>
      <c r="D5" s="127">
        <v>59.666666666666664</v>
      </c>
      <c r="E5" s="127">
        <v>67</v>
      </c>
    </row>
    <row r="6" spans="1:17" ht="60.75" customHeight="1">
      <c r="A6" s="10" t="s">
        <v>81</v>
      </c>
      <c r="B6" s="127">
        <v>57.24242424242424</v>
      </c>
      <c r="C6" s="127">
        <v>55.42857142857143</v>
      </c>
      <c r="D6" s="127">
        <v>57.77777777777778</v>
      </c>
      <c r="E6" s="127">
        <v>68.33333333333333</v>
      </c>
      <c r="F6" s="2"/>
      <c r="G6" s="2"/>
      <c r="H6" s="2"/>
      <c r="I6" s="2"/>
      <c r="J6" s="2"/>
      <c r="K6" s="2"/>
      <c r="L6" s="2"/>
      <c r="M6" s="2"/>
      <c r="N6" s="2"/>
      <c r="O6" s="2"/>
      <c r="P6" s="2"/>
      <c r="Q6" s="2"/>
    </row>
    <row r="7" spans="1:17" ht="60.75" customHeight="1">
      <c r="A7" s="10" t="s">
        <v>59</v>
      </c>
      <c r="B7" s="127">
        <v>61.6429</v>
      </c>
      <c r="C7" s="127">
        <v>58.8333</v>
      </c>
      <c r="D7" s="127">
        <v>63.2857</v>
      </c>
      <c r="E7" s="127">
        <v>67</v>
      </c>
      <c r="F7" s="2"/>
      <c r="G7" s="2"/>
      <c r="H7" s="2"/>
      <c r="I7" s="2"/>
      <c r="J7" s="2"/>
      <c r="K7" s="2"/>
      <c r="L7" s="2"/>
      <c r="M7" s="2"/>
      <c r="N7" s="2"/>
      <c r="O7" s="2"/>
      <c r="P7" s="2"/>
      <c r="Q7" s="2"/>
    </row>
    <row r="8" spans="1:17" ht="60.75" customHeight="1">
      <c r="A8" s="10" t="s">
        <v>60</v>
      </c>
      <c r="B8" s="127">
        <v>61.38</v>
      </c>
      <c r="C8" s="127">
        <v>58.2</v>
      </c>
      <c r="D8" s="127">
        <v>60</v>
      </c>
      <c r="E8" s="127">
        <v>69</v>
      </c>
      <c r="F8" s="2"/>
      <c r="G8" s="2"/>
      <c r="H8" s="2"/>
      <c r="I8" s="2"/>
      <c r="J8" s="2"/>
      <c r="K8" s="2"/>
      <c r="L8" s="2"/>
      <c r="M8" s="2"/>
      <c r="N8" s="2"/>
      <c r="O8" s="2"/>
      <c r="P8" s="2"/>
      <c r="Q8" s="2"/>
    </row>
    <row r="9" spans="1:17" ht="60.75" customHeight="1">
      <c r="A9" s="10" t="s">
        <v>61</v>
      </c>
      <c r="B9" s="127">
        <v>63.53</v>
      </c>
      <c r="C9" s="127">
        <v>60.13</v>
      </c>
      <c r="D9" s="127">
        <v>65.86</v>
      </c>
      <c r="E9" s="127">
        <v>69</v>
      </c>
      <c r="F9" s="2"/>
      <c r="G9" s="2"/>
      <c r="H9" s="2"/>
      <c r="I9" s="2"/>
      <c r="J9" s="2"/>
      <c r="K9" s="2"/>
      <c r="L9" s="2"/>
      <c r="M9" s="2"/>
      <c r="N9" s="2"/>
      <c r="O9" s="2"/>
      <c r="P9" s="2"/>
      <c r="Q9" s="2"/>
    </row>
    <row r="10" spans="1:17" ht="60.75" customHeight="1">
      <c r="A10" s="10" t="s">
        <v>62</v>
      </c>
      <c r="B10" s="127">
        <v>61.29</v>
      </c>
      <c r="C10" s="127">
        <v>60.67</v>
      </c>
      <c r="D10" s="127">
        <v>61</v>
      </c>
      <c r="E10" s="127">
        <v>69</v>
      </c>
      <c r="F10" s="2"/>
      <c r="G10" s="2"/>
      <c r="H10" s="2"/>
      <c r="I10" s="2"/>
      <c r="J10" s="2"/>
      <c r="K10" s="2"/>
      <c r="L10" s="2"/>
      <c r="M10" s="2"/>
      <c r="N10" s="2"/>
      <c r="O10" s="2"/>
      <c r="P10" s="2"/>
      <c r="Q10" s="2"/>
    </row>
    <row r="11" spans="1:17" ht="60.75" customHeight="1">
      <c r="A11" s="10" t="s">
        <v>63</v>
      </c>
      <c r="B11" s="127">
        <v>59.67</v>
      </c>
      <c r="C11" s="127">
        <v>45</v>
      </c>
      <c r="D11" s="127">
        <v>67</v>
      </c>
      <c r="E11" s="127">
        <v>0</v>
      </c>
      <c r="F11" s="2"/>
      <c r="G11" s="2"/>
      <c r="H11" s="2"/>
      <c r="I11" s="2"/>
      <c r="J11" s="2"/>
      <c r="K11" s="2"/>
      <c r="L11" s="2"/>
      <c r="M11" s="2"/>
      <c r="N11" s="2"/>
      <c r="O11" s="2"/>
      <c r="P11" s="2"/>
      <c r="Q11" s="2"/>
    </row>
    <row r="12" spans="1:17" ht="60.75" customHeight="1">
      <c r="A12" s="10" t="s">
        <v>64</v>
      </c>
      <c r="B12" s="127">
        <v>55</v>
      </c>
      <c r="C12" s="127">
        <v>44</v>
      </c>
      <c r="D12" s="127">
        <v>0</v>
      </c>
      <c r="E12" s="127">
        <v>66</v>
      </c>
      <c r="F12" s="2"/>
      <c r="G12" s="2"/>
      <c r="H12" s="2"/>
      <c r="I12" s="2"/>
      <c r="J12" s="2"/>
      <c r="K12" s="2"/>
      <c r="L12" s="2"/>
      <c r="M12" s="2"/>
      <c r="N12" s="2"/>
      <c r="O12" s="2"/>
      <c r="P12" s="2"/>
      <c r="Q12" s="2"/>
    </row>
    <row r="13" spans="1:17" ht="60.75" customHeight="1">
      <c r="A13" s="10" t="s">
        <v>65</v>
      </c>
      <c r="B13" s="127">
        <v>63</v>
      </c>
      <c r="C13" s="127">
        <v>0</v>
      </c>
      <c r="D13" s="127">
        <v>55</v>
      </c>
      <c r="E13" s="127">
        <v>67</v>
      </c>
      <c r="F13" s="2"/>
      <c r="G13" s="2"/>
      <c r="H13" s="2"/>
      <c r="I13" s="2"/>
      <c r="J13" s="2"/>
      <c r="K13" s="2"/>
      <c r="L13" s="2"/>
      <c r="M13" s="2"/>
      <c r="N13" s="2"/>
      <c r="O13" s="2"/>
      <c r="P13" s="2"/>
      <c r="Q13" s="2"/>
    </row>
    <row r="14" spans="1:17" ht="60.75" customHeight="1">
      <c r="A14" s="10" t="s">
        <v>66</v>
      </c>
      <c r="B14" s="127">
        <v>67.5</v>
      </c>
      <c r="C14" s="127">
        <v>0</v>
      </c>
      <c r="D14" s="127">
        <v>66</v>
      </c>
      <c r="E14" s="127">
        <v>69</v>
      </c>
      <c r="F14" s="2"/>
      <c r="G14" s="2"/>
      <c r="H14" s="2"/>
      <c r="I14" s="2"/>
      <c r="J14" s="2"/>
      <c r="K14" s="2"/>
      <c r="L14" s="2"/>
      <c r="M14" s="2"/>
      <c r="N14" s="2"/>
      <c r="O14" s="2"/>
      <c r="P14" s="2"/>
      <c r="Q14" s="2"/>
    </row>
    <row r="15" spans="1:17" ht="60.75" customHeight="1">
      <c r="A15" s="48" t="s">
        <v>448</v>
      </c>
      <c r="B15" s="127">
        <v>0</v>
      </c>
      <c r="C15" s="127">
        <v>0</v>
      </c>
      <c r="D15" s="127">
        <v>0</v>
      </c>
      <c r="E15" s="127">
        <v>0</v>
      </c>
      <c r="F15" s="2"/>
      <c r="G15" s="2"/>
      <c r="H15" s="2"/>
      <c r="I15" s="2"/>
      <c r="J15" s="2"/>
      <c r="K15" s="2"/>
      <c r="L15" s="2"/>
      <c r="M15" s="2"/>
      <c r="N15" s="2"/>
      <c r="O15" s="2"/>
      <c r="P15" s="2"/>
      <c r="Q15" s="2"/>
    </row>
    <row r="16" spans="1:17" s="2" customFormat="1" ht="19.5" customHeight="1">
      <c r="A16" s="55" t="s">
        <v>455</v>
      </c>
      <c r="B16" s="59"/>
      <c r="C16" s="59"/>
      <c r="D16" s="59"/>
      <c r="E16" s="59"/>
      <c r="F16" s="55"/>
      <c r="G16" s="55"/>
      <c r="H16" s="55"/>
      <c r="I16" s="55"/>
      <c r="J16" s="55"/>
      <c r="K16" s="55"/>
      <c r="L16" s="55"/>
      <c r="M16" s="55"/>
      <c r="N16" s="55"/>
      <c r="O16" s="55"/>
      <c r="P16" s="55"/>
      <c r="Q16" s="55"/>
    </row>
    <row r="17" spans="1:17" ht="19.5" customHeight="1">
      <c r="A17" s="55"/>
      <c r="B17" s="55"/>
      <c r="C17" s="55"/>
      <c r="D17" s="55"/>
      <c r="E17" s="55"/>
      <c r="F17" s="55"/>
      <c r="G17" s="55"/>
      <c r="H17" s="55"/>
      <c r="I17" s="55"/>
      <c r="J17" s="55"/>
      <c r="K17" s="55"/>
      <c r="L17" s="55"/>
      <c r="M17" s="55"/>
      <c r="N17" s="55"/>
      <c r="O17" s="55"/>
      <c r="P17" s="55"/>
      <c r="Q17" s="55"/>
    </row>
    <row r="18" spans="1:5" ht="19.5" customHeight="1">
      <c r="A18" s="16"/>
      <c r="B18" s="16"/>
      <c r="C18" s="16"/>
      <c r="D18" s="16"/>
      <c r="E18" s="16"/>
    </row>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sheetData>
  <mergeCells count="5">
    <mergeCell ref="A1:E1"/>
    <mergeCell ref="A3:A4"/>
    <mergeCell ref="A2:D2"/>
    <mergeCell ref="C3:E3"/>
    <mergeCell ref="B3:B4"/>
  </mergeCells>
  <printOptions/>
  <pageMargins left="0.6299212598425197" right="0" top="0.5905511811023623" bottom="0.787401574803149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3"/>
  </sheetPr>
  <dimension ref="A1:S18"/>
  <sheetViews>
    <sheetView workbookViewId="0" topLeftCell="A1">
      <selection activeCell="B11" sqref="B11"/>
    </sheetView>
  </sheetViews>
  <sheetFormatPr defaultColWidth="9.00390625" defaultRowHeight="74.25" customHeight="1"/>
  <cols>
    <col min="1" max="1" width="12.00390625" style="57" customWidth="1"/>
    <col min="2" max="2" width="11.75390625" style="1" customWidth="1"/>
    <col min="3" max="3" width="13.75390625" style="1" customWidth="1"/>
    <col min="4" max="5" width="11.375" style="1" customWidth="1"/>
    <col min="6" max="6" width="13.875" style="1" customWidth="1"/>
    <col min="7" max="7" width="11.375" style="1" customWidth="1"/>
    <col min="8" max="16384" width="8.25390625" style="1" customWidth="1"/>
  </cols>
  <sheetData>
    <row r="1" spans="1:7" ht="33" customHeight="1">
      <c r="A1" s="718" t="s">
        <v>456</v>
      </c>
      <c r="B1" s="718"/>
      <c r="C1" s="718"/>
      <c r="D1" s="718"/>
      <c r="E1" s="718"/>
      <c r="F1" s="718"/>
      <c r="G1" s="718"/>
    </row>
    <row r="2" spans="1:7" s="5" customFormat="1" ht="33" customHeight="1">
      <c r="A2" s="736" t="s">
        <v>457</v>
      </c>
      <c r="B2" s="736"/>
      <c r="C2" s="736"/>
      <c r="D2" s="736"/>
      <c r="E2" s="736"/>
      <c r="F2" s="736"/>
      <c r="G2" s="18" t="s">
        <v>458</v>
      </c>
    </row>
    <row r="3" spans="1:8" s="5" customFormat="1" ht="36" customHeight="1">
      <c r="A3" s="732" t="s">
        <v>85</v>
      </c>
      <c r="B3" s="731" t="s">
        <v>440</v>
      </c>
      <c r="C3" s="733" t="s">
        <v>459</v>
      </c>
      <c r="D3" s="733"/>
      <c r="E3" s="733"/>
      <c r="F3" s="733"/>
      <c r="G3" s="730" t="s">
        <v>442</v>
      </c>
      <c r="H3" s="33"/>
    </row>
    <row r="4" spans="1:8" s="5" customFormat="1" ht="36" customHeight="1">
      <c r="A4" s="732"/>
      <c r="B4" s="731"/>
      <c r="C4" s="7" t="s">
        <v>443</v>
      </c>
      <c r="D4" s="7" t="s">
        <v>460</v>
      </c>
      <c r="E4" s="8" t="s">
        <v>461</v>
      </c>
      <c r="F4" s="8" t="s">
        <v>462</v>
      </c>
      <c r="G4" s="730"/>
      <c r="H4" s="33"/>
    </row>
    <row r="5" spans="1:7" s="2" customFormat="1" ht="60.75" customHeight="1" hidden="1">
      <c r="A5" s="10" t="s">
        <v>97</v>
      </c>
      <c r="B5" s="127">
        <v>55.62098814755627</v>
      </c>
      <c r="C5" s="127">
        <v>55.85809888008741</v>
      </c>
      <c r="D5" s="127">
        <v>57.18181818181818</v>
      </c>
      <c r="E5" s="127">
        <v>55.40772325020112</v>
      </c>
      <c r="F5" s="127">
        <v>59.72709923664122</v>
      </c>
      <c r="G5" s="127">
        <v>46.336898395721924</v>
      </c>
    </row>
    <row r="6" spans="1:19" ht="60.75" customHeight="1">
      <c r="A6" s="10" t="s">
        <v>81</v>
      </c>
      <c r="B6" s="127">
        <v>55.49745240010727</v>
      </c>
      <c r="C6" s="127">
        <v>55.85235732009926</v>
      </c>
      <c r="D6" s="127">
        <v>57.794238683127574</v>
      </c>
      <c r="E6" s="127">
        <v>55.404671717171716</v>
      </c>
      <c r="F6" s="127">
        <v>60.2337962962963</v>
      </c>
      <c r="G6" s="127">
        <v>42.877450980392155</v>
      </c>
      <c r="H6" s="2"/>
      <c r="I6" s="2"/>
      <c r="J6" s="2"/>
      <c r="K6" s="2"/>
      <c r="L6" s="2"/>
      <c r="M6" s="2"/>
      <c r="N6" s="2"/>
      <c r="O6" s="2"/>
      <c r="P6" s="2"/>
      <c r="Q6" s="2"/>
      <c r="R6" s="2"/>
      <c r="S6" s="2"/>
    </row>
    <row r="7" spans="1:19" ht="60.75" customHeight="1">
      <c r="A7" s="10" t="s">
        <v>59</v>
      </c>
      <c r="B7" s="127">
        <v>55.1526</v>
      </c>
      <c r="C7" s="127">
        <v>55.4077</v>
      </c>
      <c r="D7" s="127">
        <v>56.7234</v>
      </c>
      <c r="E7" s="127">
        <v>55.1354</v>
      </c>
      <c r="F7" s="127">
        <v>59.3707</v>
      </c>
      <c r="G7" s="127">
        <v>42.0129</v>
      </c>
      <c r="H7" s="2"/>
      <c r="I7" s="2"/>
      <c r="J7" s="2"/>
      <c r="K7" s="2"/>
      <c r="L7" s="2"/>
      <c r="M7" s="2"/>
      <c r="N7" s="2"/>
      <c r="O7" s="2"/>
      <c r="P7" s="2"/>
      <c r="Q7" s="2"/>
      <c r="R7" s="2"/>
      <c r="S7" s="2"/>
    </row>
    <row r="8" spans="1:19" ht="60.75" customHeight="1">
      <c r="A8" s="10" t="s">
        <v>60</v>
      </c>
      <c r="B8" s="127">
        <v>55.03</v>
      </c>
      <c r="C8" s="127">
        <v>55.21</v>
      </c>
      <c r="D8" s="127">
        <v>55.49</v>
      </c>
      <c r="E8" s="127">
        <v>55.01</v>
      </c>
      <c r="F8" s="127">
        <v>59.48</v>
      </c>
      <c r="G8" s="127">
        <v>43.49</v>
      </c>
      <c r="H8" s="2"/>
      <c r="I8" s="2"/>
      <c r="J8" s="2"/>
      <c r="K8" s="2"/>
      <c r="L8" s="2"/>
      <c r="M8" s="2"/>
      <c r="N8" s="2"/>
      <c r="O8" s="2"/>
      <c r="P8" s="2"/>
      <c r="Q8" s="2"/>
      <c r="R8" s="2"/>
      <c r="S8" s="2"/>
    </row>
    <row r="9" spans="1:19" ht="60.75" customHeight="1">
      <c r="A9" s="10" t="s">
        <v>61</v>
      </c>
      <c r="B9" s="127">
        <v>55.32</v>
      </c>
      <c r="C9" s="127">
        <v>55.47</v>
      </c>
      <c r="D9" s="127">
        <v>56.5</v>
      </c>
      <c r="E9" s="127">
        <v>55.29</v>
      </c>
      <c r="F9" s="127">
        <v>59.21</v>
      </c>
      <c r="G9" s="127">
        <v>43.56</v>
      </c>
      <c r="H9" s="2"/>
      <c r="I9" s="2"/>
      <c r="J9" s="2"/>
      <c r="K9" s="2"/>
      <c r="L9" s="2"/>
      <c r="M9" s="2"/>
      <c r="N9" s="2"/>
      <c r="O9" s="2"/>
      <c r="P9" s="2"/>
      <c r="Q9" s="2"/>
      <c r="R9" s="2"/>
      <c r="S9" s="2"/>
    </row>
    <row r="10" spans="1:19" ht="60.75" customHeight="1">
      <c r="A10" s="10" t="s">
        <v>62</v>
      </c>
      <c r="B10" s="127">
        <v>55.45</v>
      </c>
      <c r="C10" s="127">
        <v>55.53</v>
      </c>
      <c r="D10" s="127">
        <v>55.87</v>
      </c>
      <c r="E10" s="127">
        <v>55.42</v>
      </c>
      <c r="F10" s="127">
        <v>59.44</v>
      </c>
      <c r="G10" s="127">
        <v>43.71</v>
      </c>
      <c r="H10" s="2"/>
      <c r="I10" s="2"/>
      <c r="J10" s="2"/>
      <c r="K10" s="2"/>
      <c r="L10" s="2"/>
      <c r="M10" s="2"/>
      <c r="N10" s="2"/>
      <c r="O10" s="2"/>
      <c r="P10" s="2"/>
      <c r="Q10" s="2"/>
      <c r="R10" s="2"/>
      <c r="S10" s="2"/>
    </row>
    <row r="11" spans="1:19" ht="60.75" customHeight="1">
      <c r="A11" s="10" t="s">
        <v>63</v>
      </c>
      <c r="B11" s="127">
        <v>55.19</v>
      </c>
      <c r="C11" s="127">
        <v>55.25</v>
      </c>
      <c r="D11" s="127">
        <v>56.43</v>
      </c>
      <c r="E11" s="127">
        <v>55.15</v>
      </c>
      <c r="F11" s="127">
        <v>59.26</v>
      </c>
      <c r="G11" s="127">
        <v>44.6</v>
      </c>
      <c r="H11" s="2"/>
      <c r="I11" s="2"/>
      <c r="J11" s="2"/>
      <c r="K11" s="2"/>
      <c r="L11" s="2"/>
      <c r="M11" s="2"/>
      <c r="N11" s="2"/>
      <c r="O11" s="2"/>
      <c r="P11" s="2"/>
      <c r="Q11" s="2"/>
      <c r="R11" s="2"/>
      <c r="S11" s="2"/>
    </row>
    <row r="12" spans="1:19" ht="60.75" customHeight="1">
      <c r="A12" s="10" t="s">
        <v>64</v>
      </c>
      <c r="B12" s="127">
        <v>55.10195410596026</v>
      </c>
      <c r="C12" s="127">
        <v>55.16284319316543</v>
      </c>
      <c r="D12" s="127">
        <v>55.1034</v>
      </c>
      <c r="E12" s="127">
        <v>55.1006</v>
      </c>
      <c r="F12" s="127">
        <v>59.9739</v>
      </c>
      <c r="G12" s="127">
        <v>43.43</v>
      </c>
      <c r="H12" s="2"/>
      <c r="I12" s="2"/>
      <c r="J12" s="2"/>
      <c r="K12" s="2"/>
      <c r="L12" s="2"/>
      <c r="M12" s="2"/>
      <c r="N12" s="2"/>
      <c r="O12" s="2"/>
      <c r="P12" s="2"/>
      <c r="Q12" s="2"/>
      <c r="R12" s="2"/>
      <c r="S12" s="2"/>
    </row>
    <row r="13" spans="1:19" ht="60.75" customHeight="1">
      <c r="A13" s="10" t="s">
        <v>65</v>
      </c>
      <c r="B13" s="127">
        <v>55.18102119460501</v>
      </c>
      <c r="C13" s="127">
        <v>55.19621658141106</v>
      </c>
      <c r="D13" s="127">
        <v>54.8222</v>
      </c>
      <c r="E13" s="127">
        <v>55.1637</v>
      </c>
      <c r="F13" s="127">
        <v>60.8806</v>
      </c>
      <c r="G13" s="127">
        <v>46.8947</v>
      </c>
      <c r="H13" s="2"/>
      <c r="I13" s="2"/>
      <c r="J13" s="2"/>
      <c r="K13" s="2"/>
      <c r="L13" s="2"/>
      <c r="M13" s="2"/>
      <c r="N13" s="2"/>
      <c r="O13" s="2"/>
      <c r="P13" s="2"/>
      <c r="Q13" s="2"/>
      <c r="R13" s="2"/>
      <c r="S13" s="2"/>
    </row>
    <row r="14" spans="1:19" ht="60.75" customHeight="1">
      <c r="A14" s="10" t="s">
        <v>66</v>
      </c>
      <c r="B14" s="127">
        <v>55.270349663602744</v>
      </c>
      <c r="C14" s="127">
        <v>55.29410088344255</v>
      </c>
      <c r="D14" s="127">
        <v>55.4014598540146</v>
      </c>
      <c r="E14" s="127">
        <v>55.2677844543516</v>
      </c>
      <c r="F14" s="127">
        <v>58.8611111111111</v>
      </c>
      <c r="G14" s="127">
        <v>45.6538461538462</v>
      </c>
      <c r="H14" s="2"/>
      <c r="I14" s="2"/>
      <c r="J14" s="2"/>
      <c r="K14" s="2"/>
      <c r="L14" s="2"/>
      <c r="M14" s="2"/>
      <c r="N14" s="2"/>
      <c r="O14" s="2"/>
      <c r="P14" s="2"/>
      <c r="Q14" s="2"/>
      <c r="R14" s="2"/>
      <c r="S14" s="2"/>
    </row>
    <row r="15" spans="1:19" ht="60.75" customHeight="1">
      <c r="A15" s="48" t="s">
        <v>448</v>
      </c>
      <c r="B15" s="127">
        <v>55.42441801362207</v>
      </c>
      <c r="C15" s="127">
        <v>55.44295028524861</v>
      </c>
      <c r="D15" s="127">
        <v>53.5110294117647</v>
      </c>
      <c r="E15" s="127">
        <v>55.4664273648649</v>
      </c>
      <c r="F15" s="127">
        <v>59.6527777777778</v>
      </c>
      <c r="G15" s="127">
        <v>46.7619047619048</v>
      </c>
      <c r="H15" s="2"/>
      <c r="I15" s="2"/>
      <c r="J15" s="2"/>
      <c r="K15" s="2"/>
      <c r="L15" s="2"/>
      <c r="M15" s="2"/>
      <c r="N15" s="2"/>
      <c r="O15" s="2"/>
      <c r="P15" s="2"/>
      <c r="Q15" s="2"/>
      <c r="R15" s="2"/>
      <c r="S15" s="2"/>
    </row>
    <row r="16" spans="1:19" s="2" customFormat="1" ht="19.5" customHeight="1">
      <c r="A16" s="55" t="s">
        <v>463</v>
      </c>
      <c r="B16" s="59"/>
      <c r="C16" s="59"/>
      <c r="D16" s="59"/>
      <c r="E16" s="59"/>
      <c r="F16" s="59"/>
      <c r="G16" s="59"/>
      <c r="H16" s="55"/>
      <c r="I16" s="55"/>
      <c r="J16" s="55"/>
      <c r="K16" s="55"/>
      <c r="L16" s="55"/>
      <c r="M16" s="55"/>
      <c r="N16" s="55"/>
      <c r="O16" s="55"/>
      <c r="P16" s="55"/>
      <c r="Q16" s="55"/>
      <c r="R16" s="55"/>
      <c r="S16" s="55"/>
    </row>
    <row r="17" spans="1:19" ht="19.5" customHeight="1">
      <c r="A17" s="55"/>
      <c r="B17" s="55"/>
      <c r="C17" s="55"/>
      <c r="D17" s="55"/>
      <c r="E17" s="55"/>
      <c r="F17" s="55"/>
      <c r="G17" s="55"/>
      <c r="H17" s="55"/>
      <c r="I17" s="55"/>
      <c r="J17" s="55"/>
      <c r="K17" s="55"/>
      <c r="L17" s="55"/>
      <c r="M17" s="55"/>
      <c r="N17" s="55"/>
      <c r="O17" s="55"/>
      <c r="P17" s="55"/>
      <c r="Q17" s="55"/>
      <c r="R17" s="55"/>
      <c r="S17" s="55"/>
    </row>
    <row r="18" spans="1:7" ht="19.5" customHeight="1">
      <c r="A18" s="16"/>
      <c r="B18" s="16"/>
      <c r="C18" s="16"/>
      <c r="D18" s="16"/>
      <c r="E18" s="16"/>
      <c r="F18" s="16"/>
      <c r="G18" s="16"/>
    </row>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sheetData>
  <mergeCells count="6">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13"/>
  </sheetPr>
  <dimension ref="A1:H16"/>
  <sheetViews>
    <sheetView workbookViewId="0" topLeftCell="A1">
      <selection activeCell="L12" sqref="L12"/>
    </sheetView>
  </sheetViews>
  <sheetFormatPr defaultColWidth="9.00390625" defaultRowHeight="74.25" customHeight="1"/>
  <cols>
    <col min="1" max="1" width="11.375" style="57" customWidth="1"/>
    <col min="2" max="2" width="12.00390625" style="1" customWidth="1"/>
    <col min="3" max="3" width="14.125" style="1" customWidth="1"/>
    <col min="4" max="5" width="11.625" style="1" customWidth="1"/>
    <col min="6" max="6" width="13.50390625" style="1" customWidth="1"/>
    <col min="7" max="7" width="11.625" style="1" customWidth="1"/>
    <col min="8" max="16384" width="8.25390625" style="1" customWidth="1"/>
  </cols>
  <sheetData>
    <row r="1" spans="1:7" ht="33" customHeight="1">
      <c r="A1" s="718" t="s">
        <v>464</v>
      </c>
      <c r="B1" s="718"/>
      <c r="C1" s="718"/>
      <c r="D1" s="718"/>
      <c r="E1" s="718"/>
      <c r="F1" s="718"/>
      <c r="G1" s="718"/>
    </row>
    <row r="2" spans="1:7" s="5" customFormat="1" ht="33" customHeight="1">
      <c r="A2" s="736" t="s">
        <v>465</v>
      </c>
      <c r="B2" s="736"/>
      <c r="C2" s="736"/>
      <c r="D2" s="736"/>
      <c r="E2" s="736"/>
      <c r="F2" s="736"/>
      <c r="G2" s="18" t="s">
        <v>427</v>
      </c>
    </row>
    <row r="3" spans="1:8" s="5" customFormat="1" ht="33.75" customHeight="1">
      <c r="A3" s="732" t="s">
        <v>85</v>
      </c>
      <c r="B3" s="731" t="s">
        <v>440</v>
      </c>
      <c r="C3" s="733" t="s">
        <v>459</v>
      </c>
      <c r="D3" s="733"/>
      <c r="E3" s="733"/>
      <c r="F3" s="733"/>
      <c r="G3" s="730" t="s">
        <v>442</v>
      </c>
      <c r="H3" s="33"/>
    </row>
    <row r="4" spans="1:8" s="5" customFormat="1" ht="33.75" customHeight="1">
      <c r="A4" s="732"/>
      <c r="B4" s="731"/>
      <c r="C4" s="7" t="s">
        <v>443</v>
      </c>
      <c r="D4" s="7" t="s">
        <v>460</v>
      </c>
      <c r="E4" s="8" t="s">
        <v>461</v>
      </c>
      <c r="F4" s="8" t="s">
        <v>462</v>
      </c>
      <c r="G4" s="730"/>
      <c r="H4" s="33"/>
    </row>
    <row r="5" spans="1:7" s="2" customFormat="1" ht="60.75" customHeight="1" hidden="1">
      <c r="A5" s="10" t="s">
        <v>97</v>
      </c>
      <c r="B5" s="127">
        <v>54.89987694372972</v>
      </c>
      <c r="C5" s="127">
        <v>54.976150298121276</v>
      </c>
      <c r="D5" s="127">
        <v>58.991573033707866</v>
      </c>
      <c r="E5" s="127">
        <v>54.24368279569892</v>
      </c>
      <c r="F5" s="127">
        <v>58.49118046132971</v>
      </c>
      <c r="G5" s="127">
        <v>41.34</v>
      </c>
    </row>
    <row r="6" spans="1:8" ht="60.75" customHeight="1">
      <c r="A6" s="10" t="s">
        <v>81</v>
      </c>
      <c r="B6" s="127">
        <v>54.47753728628592</v>
      </c>
      <c r="C6" s="127">
        <v>54.54267679077852</v>
      </c>
      <c r="D6" s="127">
        <v>58.263628966639544</v>
      </c>
      <c r="E6" s="127">
        <v>53.652559963099634</v>
      </c>
      <c r="F6" s="127">
        <v>57.59708737864078</v>
      </c>
      <c r="G6" s="127">
        <v>43.52307692307692</v>
      </c>
      <c r="H6" s="2"/>
    </row>
    <row r="7" spans="1:8" ht="60.75" customHeight="1">
      <c r="A7" s="10" t="s">
        <v>59</v>
      </c>
      <c r="B7" s="127">
        <v>53.9526</v>
      </c>
      <c r="C7" s="127">
        <v>54.0633</v>
      </c>
      <c r="D7" s="127">
        <v>56.8462</v>
      </c>
      <c r="E7" s="127">
        <v>53.4931</v>
      </c>
      <c r="F7" s="127">
        <v>58.1934</v>
      </c>
      <c r="G7" s="127">
        <v>41.5692</v>
      </c>
      <c r="H7" s="2"/>
    </row>
    <row r="8" spans="1:8" ht="60.75" customHeight="1">
      <c r="A8" s="10" t="s">
        <v>60</v>
      </c>
      <c r="B8" s="127">
        <v>53.75</v>
      </c>
      <c r="C8" s="127">
        <v>53.87</v>
      </c>
      <c r="D8" s="127">
        <v>57.81</v>
      </c>
      <c r="E8" s="127">
        <v>53.33</v>
      </c>
      <c r="F8" s="127">
        <v>57.5</v>
      </c>
      <c r="G8" s="127">
        <v>43</v>
      </c>
      <c r="H8" s="2"/>
    </row>
    <row r="9" spans="1:8" ht="60.75" customHeight="1">
      <c r="A9" s="10" t="s">
        <v>61</v>
      </c>
      <c r="B9" s="127">
        <v>53.61</v>
      </c>
      <c r="C9" s="127">
        <v>53.76</v>
      </c>
      <c r="D9" s="127">
        <v>57.09</v>
      </c>
      <c r="E9" s="127">
        <v>53.39</v>
      </c>
      <c r="F9" s="127">
        <v>57.91</v>
      </c>
      <c r="G9" s="127">
        <v>42.32</v>
      </c>
      <c r="H9" s="2"/>
    </row>
    <row r="10" spans="1:8" ht="60.75" customHeight="1">
      <c r="A10" s="10" t="s">
        <v>62</v>
      </c>
      <c r="B10" s="127">
        <v>53.75</v>
      </c>
      <c r="C10" s="127">
        <v>53.95</v>
      </c>
      <c r="D10" s="127">
        <v>56.19</v>
      </c>
      <c r="E10" s="127">
        <v>53.67</v>
      </c>
      <c r="F10" s="127">
        <v>58.79</v>
      </c>
      <c r="G10" s="127">
        <v>41.28</v>
      </c>
      <c r="H10" s="2"/>
    </row>
    <row r="11" spans="1:8" ht="60.75" customHeight="1">
      <c r="A11" s="10" t="s">
        <v>63</v>
      </c>
      <c r="B11" s="127">
        <v>54.06</v>
      </c>
      <c r="C11" s="127">
        <v>54.17</v>
      </c>
      <c r="D11" s="127">
        <v>57.73</v>
      </c>
      <c r="E11" s="127">
        <v>53.94</v>
      </c>
      <c r="F11" s="127">
        <v>58.12</v>
      </c>
      <c r="G11" s="127">
        <v>41.53</v>
      </c>
      <c r="H11" s="2"/>
    </row>
    <row r="12" spans="1:8" ht="60.75" customHeight="1">
      <c r="A12" s="10" t="s">
        <v>64</v>
      </c>
      <c r="B12" s="127">
        <v>53.90059226611228</v>
      </c>
      <c r="C12" s="127">
        <v>53.96377610878662</v>
      </c>
      <c r="D12" s="127">
        <v>56.186</v>
      </c>
      <c r="E12" s="127">
        <v>53.832</v>
      </c>
      <c r="F12" s="127">
        <v>58.8023</v>
      </c>
      <c r="G12" s="127">
        <v>43.8333</v>
      </c>
      <c r="H12" s="2"/>
    </row>
    <row r="13" spans="1:8" ht="60.75" customHeight="1">
      <c r="A13" s="10" t="s">
        <v>65</v>
      </c>
      <c r="B13" s="127">
        <v>53.89364739471806</v>
      </c>
      <c r="C13" s="127">
        <v>53.98705035971223</v>
      </c>
      <c r="D13" s="127">
        <v>57.3158</v>
      </c>
      <c r="E13" s="127">
        <v>53.8895</v>
      </c>
      <c r="F13" s="127">
        <v>59.2075</v>
      </c>
      <c r="G13" s="127">
        <v>42.0909</v>
      </c>
      <c r="H13" s="2"/>
    </row>
    <row r="14" spans="1:8" ht="60.75" customHeight="1">
      <c r="A14" s="10" t="s">
        <v>66</v>
      </c>
      <c r="B14" s="127">
        <v>53.97657998966764</v>
      </c>
      <c r="C14" s="127">
        <v>54.0278836162106</v>
      </c>
      <c r="D14" s="127">
        <v>57.3975903614458</v>
      </c>
      <c r="E14" s="127">
        <v>53.9119161782987</v>
      </c>
      <c r="F14" s="127">
        <v>60.25</v>
      </c>
      <c r="G14" s="127">
        <v>45</v>
      </c>
      <c r="H14" s="2"/>
    </row>
    <row r="15" spans="1:8" ht="60.75" customHeight="1">
      <c r="A15" s="48" t="s">
        <v>448</v>
      </c>
      <c r="B15" s="127">
        <v>53.976526717557284</v>
      </c>
      <c r="C15" s="127">
        <v>54.0118933435642</v>
      </c>
      <c r="D15" s="127">
        <v>58.2409638554217</v>
      </c>
      <c r="E15" s="127">
        <v>53.8979150275374</v>
      </c>
      <c r="F15" s="127">
        <v>58.9782608695652</v>
      </c>
      <c r="G15" s="127">
        <v>47.1481481481481</v>
      </c>
      <c r="H15" s="2"/>
    </row>
    <row r="16" spans="1:8" ht="19.5" customHeight="1">
      <c r="A16" s="682" t="s">
        <v>466</v>
      </c>
      <c r="B16" s="688"/>
      <c r="C16" s="688"/>
      <c r="D16" s="688"/>
      <c r="E16" s="688"/>
      <c r="F16" s="688"/>
      <c r="G16" s="688"/>
      <c r="H16" s="735"/>
    </row>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sheetData>
  <mergeCells count="7">
    <mergeCell ref="A16:H16"/>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indexed="13"/>
  </sheetPr>
  <dimension ref="A1:I16"/>
  <sheetViews>
    <sheetView workbookViewId="0" topLeftCell="A1">
      <pane ySplit="4" topLeftCell="BM5" activePane="bottomLeft" state="frozen"/>
      <selection pane="topLeft" activeCell="L12" sqref="L12"/>
      <selection pane="bottomLeft" activeCell="L12" sqref="L12"/>
    </sheetView>
  </sheetViews>
  <sheetFormatPr defaultColWidth="9.00390625" defaultRowHeight="74.25" customHeight="1"/>
  <cols>
    <col min="1" max="1" width="12.875" style="57" customWidth="1"/>
    <col min="2" max="4" width="23.125" style="1" customWidth="1"/>
    <col min="5" max="16384" width="8.25390625" style="1" customWidth="1"/>
  </cols>
  <sheetData>
    <row r="1" spans="1:4" ht="33" customHeight="1">
      <c r="A1" s="718" t="s">
        <v>467</v>
      </c>
      <c r="B1" s="718"/>
      <c r="C1" s="718"/>
      <c r="D1" s="718"/>
    </row>
    <row r="2" spans="1:4" s="5" customFormat="1" ht="33" customHeight="1">
      <c r="A2" s="727" t="s">
        <v>468</v>
      </c>
      <c r="B2" s="727"/>
      <c r="C2" s="727"/>
      <c r="D2" s="727"/>
    </row>
    <row r="3" spans="1:5" s="5" customFormat="1" ht="33" customHeight="1">
      <c r="A3" s="732" t="s">
        <v>85</v>
      </c>
      <c r="B3" s="698" t="s">
        <v>440</v>
      </c>
      <c r="C3" s="733" t="s">
        <v>469</v>
      </c>
      <c r="D3" s="659"/>
      <c r="E3" s="33"/>
    </row>
    <row r="4" spans="1:5" s="5" customFormat="1" ht="33" customHeight="1">
      <c r="A4" s="732"/>
      <c r="B4" s="658"/>
      <c r="C4" s="7" t="s">
        <v>470</v>
      </c>
      <c r="D4" s="9" t="s">
        <v>471</v>
      </c>
      <c r="E4" s="33"/>
    </row>
    <row r="5" spans="1:4" s="2" customFormat="1" ht="60.75" customHeight="1" hidden="1">
      <c r="A5" s="10" t="s">
        <v>97</v>
      </c>
      <c r="B5" s="127">
        <v>28.73540967896502</v>
      </c>
      <c r="C5" s="127">
        <v>25.11869860564891</v>
      </c>
      <c r="D5" s="127">
        <v>43.58268101761252</v>
      </c>
    </row>
    <row r="6" spans="1:9" ht="60.75" customHeight="1">
      <c r="A6" s="10" t="s">
        <v>81</v>
      </c>
      <c r="B6" s="127">
        <v>28.472567873303166</v>
      </c>
      <c r="C6" s="127">
        <v>25.030949466689982</v>
      </c>
      <c r="D6" s="127">
        <v>43.019955654102</v>
      </c>
      <c r="E6" s="2"/>
      <c r="F6" s="2"/>
      <c r="G6" s="2"/>
      <c r="H6" s="2"/>
      <c r="I6" s="2"/>
    </row>
    <row r="7" spans="1:9" ht="60.75" customHeight="1">
      <c r="A7" s="10" t="s">
        <v>59</v>
      </c>
      <c r="B7" s="127">
        <v>29.7367</v>
      </c>
      <c r="C7" s="127">
        <v>25.5074</v>
      </c>
      <c r="D7" s="127">
        <v>42.6944</v>
      </c>
      <c r="E7" s="2"/>
      <c r="F7" s="2"/>
      <c r="G7" s="2"/>
      <c r="H7" s="2"/>
      <c r="I7" s="2"/>
    </row>
    <row r="8" spans="1:9" ht="60.75" customHeight="1">
      <c r="A8" s="10" t="s">
        <v>60</v>
      </c>
      <c r="B8" s="127">
        <v>30.92</v>
      </c>
      <c r="C8" s="127">
        <v>25.98</v>
      </c>
      <c r="D8" s="127">
        <v>42.42</v>
      </c>
      <c r="E8" s="2"/>
      <c r="F8" s="2"/>
      <c r="G8" s="2"/>
      <c r="H8" s="2"/>
      <c r="I8" s="2"/>
    </row>
    <row r="9" spans="1:9" ht="60.75" customHeight="1">
      <c r="A9" s="10" t="s">
        <v>61</v>
      </c>
      <c r="B9" s="127">
        <v>33.2</v>
      </c>
      <c r="C9" s="127">
        <v>26.92</v>
      </c>
      <c r="D9" s="127">
        <v>42.97</v>
      </c>
      <c r="E9" s="2"/>
      <c r="F9" s="2"/>
      <c r="G9" s="2"/>
      <c r="H9" s="2"/>
      <c r="I9" s="2"/>
    </row>
    <row r="10" spans="1:9" ht="60.75" customHeight="1">
      <c r="A10" s="10" t="s">
        <v>62</v>
      </c>
      <c r="B10" s="127">
        <v>30.75</v>
      </c>
      <c r="C10" s="127">
        <v>25.26</v>
      </c>
      <c r="D10" s="127">
        <v>43.2</v>
      </c>
      <c r="E10" s="2"/>
      <c r="F10" s="2"/>
      <c r="G10" s="2"/>
      <c r="H10" s="2"/>
      <c r="I10" s="2"/>
    </row>
    <row r="11" spans="1:9" ht="60.75" customHeight="1">
      <c r="A11" s="10" t="s">
        <v>63</v>
      </c>
      <c r="B11" s="127">
        <v>35.99</v>
      </c>
      <c r="C11" s="127">
        <v>27.35</v>
      </c>
      <c r="D11" s="127">
        <v>43.76</v>
      </c>
      <c r="E11" s="2"/>
      <c r="F11" s="2"/>
      <c r="G11" s="2"/>
      <c r="H11" s="2"/>
      <c r="I11" s="2"/>
    </row>
    <row r="12" spans="1:9" ht="60.75" customHeight="1">
      <c r="A12" s="10" t="s">
        <v>64</v>
      </c>
      <c r="B12" s="127">
        <v>34.324846979070685</v>
      </c>
      <c r="C12" s="127">
        <v>26.2061</v>
      </c>
      <c r="D12" s="127">
        <v>44.0373</v>
      </c>
      <c r="E12" s="2"/>
      <c r="F12" s="2"/>
      <c r="G12" s="2"/>
      <c r="H12" s="2"/>
      <c r="I12" s="2"/>
    </row>
    <row r="13" spans="1:9" ht="60.75" customHeight="1">
      <c r="A13" s="10" t="s">
        <v>65</v>
      </c>
      <c r="B13" s="127">
        <v>29.910375916870414</v>
      </c>
      <c r="C13" s="127">
        <v>25.1635</v>
      </c>
      <c r="D13" s="127">
        <v>43.6483</v>
      </c>
      <c r="E13" s="2"/>
      <c r="F13" s="2"/>
      <c r="G13" s="2"/>
      <c r="H13" s="2"/>
      <c r="I13" s="2"/>
    </row>
    <row r="14" spans="1:9" ht="60.75" customHeight="1">
      <c r="A14" s="10" t="s">
        <v>66</v>
      </c>
      <c r="B14" s="127">
        <v>29.6574166500299</v>
      </c>
      <c r="C14" s="127">
        <v>25.303468208092486</v>
      </c>
      <c r="D14" s="127">
        <v>43.43225270157939</v>
      </c>
      <c r="E14" s="2"/>
      <c r="F14" s="2"/>
      <c r="G14" s="2"/>
      <c r="H14" s="2"/>
      <c r="I14" s="2"/>
    </row>
    <row r="15" spans="1:9" ht="60.75" customHeight="1">
      <c r="A15" s="10" t="s">
        <v>448</v>
      </c>
      <c r="B15" s="129">
        <v>30.01756645977281</v>
      </c>
      <c r="C15" s="127">
        <v>25.684029137620428</v>
      </c>
      <c r="D15" s="127">
        <v>42.85131060078868</v>
      </c>
      <c r="E15" s="2"/>
      <c r="F15" s="2"/>
      <c r="G15" s="2"/>
      <c r="H15" s="2"/>
      <c r="I15" s="2"/>
    </row>
    <row r="16" spans="1:9" ht="19.5" customHeight="1">
      <c r="A16" s="682" t="s">
        <v>472</v>
      </c>
      <c r="B16" s="688"/>
      <c r="C16" s="688"/>
      <c r="D16" s="688"/>
      <c r="E16" s="735"/>
      <c r="F16" s="735"/>
      <c r="G16" s="735"/>
      <c r="H16" s="735"/>
      <c r="I16" s="735"/>
    </row>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sheetData>
  <mergeCells count="6">
    <mergeCell ref="A16:I16"/>
    <mergeCell ref="A1:D1"/>
    <mergeCell ref="A3:A4"/>
    <mergeCell ref="B3:B4"/>
    <mergeCell ref="C3:D3"/>
    <mergeCell ref="A2:D2"/>
  </mergeCells>
  <printOptions/>
  <pageMargins left="0.6299212598425197" right="0" top="0.5905511811023623" bottom="0.7874015748031497" header="0" footer="0"/>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13"/>
  </sheetPr>
  <dimension ref="A1:E17"/>
  <sheetViews>
    <sheetView workbookViewId="0" topLeftCell="A1">
      <pane ySplit="3" topLeftCell="BM13" activePane="bottomLeft" state="frozen"/>
      <selection pane="topLeft" activeCell="L12" sqref="L12"/>
      <selection pane="bottomLeft" activeCell="D14" sqref="D14"/>
    </sheetView>
  </sheetViews>
  <sheetFormatPr defaultColWidth="9.00390625" defaultRowHeight="16.5"/>
  <cols>
    <col min="1" max="1" width="10.625" style="118" customWidth="1"/>
    <col min="2" max="5" width="18.125" style="118" customWidth="1"/>
    <col min="6" max="16384" width="9.00390625" style="118" customWidth="1"/>
  </cols>
  <sheetData>
    <row r="1" spans="1:5" s="109" customFormat="1" ht="33" customHeight="1">
      <c r="A1" s="660" t="s">
        <v>473</v>
      </c>
      <c r="B1" s="660"/>
      <c r="C1" s="660"/>
      <c r="D1" s="660"/>
      <c r="E1" s="660"/>
    </row>
    <row r="2" spans="1:5" s="5" customFormat="1" ht="33" customHeight="1">
      <c r="A2" s="654" t="s">
        <v>474</v>
      </c>
      <c r="B2" s="654"/>
      <c r="C2" s="654"/>
      <c r="D2" s="654"/>
      <c r="E2" s="18" t="s">
        <v>475</v>
      </c>
    </row>
    <row r="3" spans="1:5" s="1" customFormat="1" ht="50.25" customHeight="1">
      <c r="A3" s="6" t="s">
        <v>85</v>
      </c>
      <c r="B3" s="58" t="s">
        <v>411</v>
      </c>
      <c r="C3" s="58" t="s">
        <v>412</v>
      </c>
      <c r="D3" s="58" t="s">
        <v>413</v>
      </c>
      <c r="E3" s="58" t="s">
        <v>414</v>
      </c>
    </row>
    <row r="4" spans="1:5" s="2" customFormat="1" ht="63" customHeight="1" hidden="1">
      <c r="A4" s="24" t="s">
        <v>97</v>
      </c>
      <c r="B4" s="11">
        <v>0</v>
      </c>
      <c r="C4" s="11">
        <v>31</v>
      </c>
      <c r="D4" s="11">
        <v>51</v>
      </c>
      <c r="E4" s="11">
        <v>0</v>
      </c>
    </row>
    <row r="5" spans="1:5" s="1" customFormat="1" ht="63" customHeight="1">
      <c r="A5" s="24" t="s">
        <v>81</v>
      </c>
      <c r="B5" s="11">
        <v>0</v>
      </c>
      <c r="C5" s="11">
        <v>52</v>
      </c>
      <c r="D5" s="11">
        <v>40</v>
      </c>
      <c r="E5" s="11">
        <v>2</v>
      </c>
    </row>
    <row r="6" spans="1:5" s="1" customFormat="1" ht="63" customHeight="1">
      <c r="A6" s="24" t="s">
        <v>59</v>
      </c>
      <c r="B6" s="11">
        <v>0</v>
      </c>
      <c r="C6" s="11">
        <v>62</v>
      </c>
      <c r="D6" s="11">
        <v>48</v>
      </c>
      <c r="E6" s="11">
        <v>0</v>
      </c>
    </row>
    <row r="7" spans="1:5" s="1" customFormat="1" ht="63" customHeight="1">
      <c r="A7" s="24" t="s">
        <v>60</v>
      </c>
      <c r="B7" s="11">
        <v>0</v>
      </c>
      <c r="C7" s="11">
        <v>56</v>
      </c>
      <c r="D7" s="11">
        <v>36</v>
      </c>
      <c r="E7" s="11">
        <v>1</v>
      </c>
    </row>
    <row r="8" spans="1:5" s="1" customFormat="1" ht="63" customHeight="1">
      <c r="A8" s="24" t="s">
        <v>61</v>
      </c>
      <c r="B8" s="12">
        <v>0</v>
      </c>
      <c r="C8" s="11">
        <v>72</v>
      </c>
      <c r="D8" s="11">
        <v>41</v>
      </c>
      <c r="E8" s="11">
        <v>2</v>
      </c>
    </row>
    <row r="9" spans="1:5" s="1" customFormat="1" ht="63" customHeight="1">
      <c r="A9" s="24" t="s">
        <v>62</v>
      </c>
      <c r="B9" s="12">
        <v>0</v>
      </c>
      <c r="C9" s="11">
        <v>92</v>
      </c>
      <c r="D9" s="11">
        <v>54</v>
      </c>
      <c r="E9" s="11">
        <v>4</v>
      </c>
    </row>
    <row r="10" spans="1:5" s="1" customFormat="1" ht="63" customHeight="1">
      <c r="A10" s="24" t="s">
        <v>63</v>
      </c>
      <c r="B10" s="12">
        <v>0</v>
      </c>
      <c r="C10" s="11">
        <v>98</v>
      </c>
      <c r="D10" s="11">
        <v>53</v>
      </c>
      <c r="E10" s="11">
        <v>9</v>
      </c>
    </row>
    <row r="11" spans="1:5" s="1" customFormat="1" ht="63" customHeight="1">
      <c r="A11" s="24" t="s">
        <v>64</v>
      </c>
      <c r="B11" s="12">
        <v>0</v>
      </c>
      <c r="C11" s="11">
        <v>72</v>
      </c>
      <c r="D11" s="11">
        <v>50</v>
      </c>
      <c r="E11" s="11">
        <v>4</v>
      </c>
    </row>
    <row r="12" spans="1:5" s="1" customFormat="1" ht="63" customHeight="1">
      <c r="A12" s="24" t="s">
        <v>65</v>
      </c>
      <c r="B12" s="12">
        <v>0</v>
      </c>
      <c r="C12" s="11">
        <v>112</v>
      </c>
      <c r="D12" s="11">
        <v>63</v>
      </c>
      <c r="E12" s="11">
        <v>5</v>
      </c>
    </row>
    <row r="13" spans="1:5" s="1" customFormat="1" ht="63" customHeight="1">
      <c r="A13" s="24" t="s">
        <v>66</v>
      </c>
      <c r="B13" s="11">
        <v>1</v>
      </c>
      <c r="C13" s="11">
        <v>153</v>
      </c>
      <c r="D13" s="11">
        <v>65</v>
      </c>
      <c r="E13" s="11">
        <v>7</v>
      </c>
    </row>
    <row r="14" spans="1:5" s="1" customFormat="1" ht="63" customHeight="1">
      <c r="A14" s="21" t="s">
        <v>425</v>
      </c>
      <c r="B14" s="14">
        <v>0</v>
      </c>
      <c r="C14" s="14">
        <v>161</v>
      </c>
      <c r="D14" s="14">
        <v>72</v>
      </c>
      <c r="E14" s="14">
        <v>9</v>
      </c>
    </row>
    <row r="15" spans="1:5" ht="15">
      <c r="A15" s="117" t="s">
        <v>476</v>
      </c>
      <c r="B15" s="117"/>
      <c r="C15" s="117"/>
      <c r="D15" s="117"/>
      <c r="E15" s="117"/>
    </row>
    <row r="16" spans="1:5" ht="15">
      <c r="A16" s="108"/>
      <c r="B16" s="117"/>
      <c r="C16" s="117"/>
      <c r="D16" s="117"/>
      <c r="E16" s="117"/>
    </row>
    <row r="17" spans="1:5" ht="15">
      <c r="A17" s="117"/>
      <c r="B17" s="117"/>
      <c r="C17" s="117"/>
      <c r="D17" s="117"/>
      <c r="E17" s="117"/>
    </row>
  </sheetData>
  <mergeCells count="2">
    <mergeCell ref="A1:E1"/>
    <mergeCell ref="A2:D2"/>
  </mergeCells>
  <printOptions/>
  <pageMargins left="0.6299212598425197" right="0" top="0.5905511811023623" bottom="0.7874015748031497" header="0" footer="0"/>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indexed="13"/>
  </sheetPr>
  <dimension ref="A1:I21"/>
  <sheetViews>
    <sheetView workbookViewId="0" topLeftCell="A1">
      <pane ySplit="5" topLeftCell="BM6" activePane="bottomLeft" state="frozen"/>
      <selection pane="topLeft" activeCell="L12" sqref="L12"/>
      <selection pane="bottomLeft" activeCell="L12" sqref="L12"/>
    </sheetView>
  </sheetViews>
  <sheetFormatPr defaultColWidth="9.00390625" defaultRowHeight="16.5"/>
  <cols>
    <col min="1" max="1" width="9.625" style="118" customWidth="1"/>
    <col min="2" max="9" width="9.25390625" style="118" customWidth="1"/>
    <col min="10" max="16384" width="9.00390625" style="118" customWidth="1"/>
  </cols>
  <sheetData>
    <row r="1" spans="1:9" s="109" customFormat="1" ht="33" customHeight="1">
      <c r="A1" s="655" t="s">
        <v>477</v>
      </c>
      <c r="B1" s="655"/>
      <c r="C1" s="655"/>
      <c r="D1" s="655"/>
      <c r="E1" s="655"/>
      <c r="F1" s="655"/>
      <c r="G1" s="655"/>
      <c r="H1" s="655"/>
      <c r="I1" s="655"/>
    </row>
    <row r="2" spans="1:9" s="109" customFormat="1" ht="24.75" customHeight="1">
      <c r="A2" s="653" t="s">
        <v>429</v>
      </c>
      <c r="B2" s="653"/>
      <c r="C2" s="653"/>
      <c r="D2" s="653"/>
      <c r="E2" s="653"/>
      <c r="F2" s="653"/>
      <c r="G2" s="653"/>
      <c r="H2" s="653"/>
      <c r="I2" s="653"/>
    </row>
    <row r="3" spans="1:9" s="5" customFormat="1" ht="33" customHeight="1">
      <c r="A3" s="654" t="s">
        <v>478</v>
      </c>
      <c r="B3" s="654"/>
      <c r="C3" s="654"/>
      <c r="D3" s="654"/>
      <c r="E3" s="654"/>
      <c r="F3" s="654"/>
      <c r="G3" s="654"/>
      <c r="H3" s="652" t="s">
        <v>268</v>
      </c>
      <c r="I3" s="652"/>
    </row>
    <row r="4" spans="1:9" s="1" customFormat="1" ht="33" customHeight="1">
      <c r="A4" s="732" t="s">
        <v>85</v>
      </c>
      <c r="B4" s="708" t="s">
        <v>411</v>
      </c>
      <c r="C4" s="691"/>
      <c r="D4" s="708" t="s">
        <v>412</v>
      </c>
      <c r="E4" s="691"/>
      <c r="F4" s="708" t="s">
        <v>413</v>
      </c>
      <c r="G4" s="691"/>
      <c r="H4" s="708" t="s">
        <v>414</v>
      </c>
      <c r="I4" s="691"/>
    </row>
    <row r="5" spans="1:9" s="1" customFormat="1" ht="33" customHeight="1">
      <c r="A5" s="732"/>
      <c r="B5" s="6" t="s">
        <v>479</v>
      </c>
      <c r="C5" s="8" t="s">
        <v>416</v>
      </c>
      <c r="D5" s="6" t="s">
        <v>479</v>
      </c>
      <c r="E5" s="8" t="s">
        <v>416</v>
      </c>
      <c r="F5" s="6" t="s">
        <v>479</v>
      </c>
      <c r="G5" s="8" t="s">
        <v>416</v>
      </c>
      <c r="H5" s="6" t="s">
        <v>479</v>
      </c>
      <c r="I5" s="9" t="s">
        <v>416</v>
      </c>
    </row>
    <row r="6" spans="1:9" s="2" customFormat="1" ht="60.75" customHeight="1" hidden="1">
      <c r="A6" s="24" t="s">
        <v>97</v>
      </c>
      <c r="B6" s="11">
        <v>0</v>
      </c>
      <c r="C6" s="11">
        <v>0</v>
      </c>
      <c r="D6" s="11">
        <v>148</v>
      </c>
      <c r="E6" s="127">
        <v>58.2635</v>
      </c>
      <c r="F6" s="11">
        <v>88</v>
      </c>
      <c r="G6" s="127">
        <v>56.8636</v>
      </c>
      <c r="H6" s="11">
        <v>22</v>
      </c>
      <c r="I6" s="127">
        <v>45.5455</v>
      </c>
    </row>
    <row r="7" spans="1:9" s="1" customFormat="1" ht="60.75" customHeight="1">
      <c r="A7" s="24" t="s">
        <v>81</v>
      </c>
      <c r="B7" s="11">
        <v>0</v>
      </c>
      <c r="C7" s="11">
        <v>0</v>
      </c>
      <c r="D7" s="11">
        <v>200</v>
      </c>
      <c r="E7" s="127">
        <v>59.005</v>
      </c>
      <c r="F7" s="11">
        <v>135</v>
      </c>
      <c r="G7" s="127">
        <v>58.3704</v>
      </c>
      <c r="H7" s="11">
        <v>23</v>
      </c>
      <c r="I7" s="127">
        <v>45.3913</v>
      </c>
    </row>
    <row r="8" spans="1:9" s="1" customFormat="1" ht="60.75" customHeight="1">
      <c r="A8" s="24" t="s">
        <v>59</v>
      </c>
      <c r="B8" s="11">
        <v>0</v>
      </c>
      <c r="C8" s="11">
        <v>0</v>
      </c>
      <c r="D8" s="11">
        <v>283</v>
      </c>
      <c r="E8" s="127">
        <v>58.3534</v>
      </c>
      <c r="F8" s="11">
        <v>156</v>
      </c>
      <c r="G8" s="127">
        <v>59.0705</v>
      </c>
      <c r="H8" s="11">
        <v>27</v>
      </c>
      <c r="I8" s="127">
        <v>46.037</v>
      </c>
    </row>
    <row r="9" spans="1:9" s="1" customFormat="1" ht="60.75" customHeight="1">
      <c r="A9" s="24" t="s">
        <v>60</v>
      </c>
      <c r="B9" s="11">
        <v>0</v>
      </c>
      <c r="C9" s="11">
        <v>0</v>
      </c>
      <c r="D9" s="11">
        <v>272</v>
      </c>
      <c r="E9" s="127">
        <v>59.33</v>
      </c>
      <c r="F9" s="11">
        <v>155</v>
      </c>
      <c r="G9" s="127">
        <v>58.94</v>
      </c>
      <c r="H9" s="11">
        <v>43</v>
      </c>
      <c r="I9" s="127">
        <v>48.3</v>
      </c>
    </row>
    <row r="10" spans="1:9" s="1" customFormat="1" ht="60.75" customHeight="1">
      <c r="A10" s="24" t="s">
        <v>61</v>
      </c>
      <c r="B10" s="12">
        <v>0</v>
      </c>
      <c r="C10" s="11">
        <v>0</v>
      </c>
      <c r="D10" s="11">
        <v>329</v>
      </c>
      <c r="E10" s="127">
        <v>59.47</v>
      </c>
      <c r="F10" s="11">
        <v>200</v>
      </c>
      <c r="G10" s="127">
        <v>60.85</v>
      </c>
      <c r="H10" s="11">
        <v>50</v>
      </c>
      <c r="I10" s="127">
        <v>46.76</v>
      </c>
    </row>
    <row r="11" spans="1:9" s="1" customFormat="1" ht="60.75" customHeight="1">
      <c r="A11" s="24" t="s">
        <v>62</v>
      </c>
      <c r="B11" s="11">
        <v>1</v>
      </c>
      <c r="C11" s="11">
        <v>73</v>
      </c>
      <c r="D11" s="11">
        <v>380</v>
      </c>
      <c r="E11" s="127">
        <v>60.35</v>
      </c>
      <c r="F11" s="11">
        <v>203</v>
      </c>
      <c r="G11" s="127">
        <v>61.7</v>
      </c>
      <c r="H11" s="11">
        <v>48</v>
      </c>
      <c r="I11" s="127">
        <v>48.44</v>
      </c>
    </row>
    <row r="12" spans="1:9" s="1" customFormat="1" ht="60.75" customHeight="1">
      <c r="A12" s="24" t="s">
        <v>63</v>
      </c>
      <c r="B12" s="11">
        <v>2</v>
      </c>
      <c r="C12" s="11">
        <v>69</v>
      </c>
      <c r="D12" s="11">
        <v>395</v>
      </c>
      <c r="E12" s="127">
        <v>61.42</v>
      </c>
      <c r="F12" s="11">
        <v>247</v>
      </c>
      <c r="G12" s="127">
        <v>61.79</v>
      </c>
      <c r="H12" s="11">
        <v>48</v>
      </c>
      <c r="I12" s="127">
        <v>47.48</v>
      </c>
    </row>
    <row r="13" spans="1:9" s="1" customFormat="1" ht="60.75" customHeight="1">
      <c r="A13" s="24" t="s">
        <v>64</v>
      </c>
      <c r="B13" s="11">
        <v>0</v>
      </c>
      <c r="C13" s="11">
        <v>0</v>
      </c>
      <c r="D13" s="11">
        <v>474</v>
      </c>
      <c r="E13" s="127">
        <v>61.5</v>
      </c>
      <c r="F13" s="11">
        <v>277</v>
      </c>
      <c r="G13" s="127">
        <v>61.83</v>
      </c>
      <c r="H13" s="11">
        <v>58</v>
      </c>
      <c r="I13" s="127">
        <v>52.53</v>
      </c>
    </row>
    <row r="14" spans="1:9" s="1" customFormat="1" ht="60.75" customHeight="1">
      <c r="A14" s="24" t="s">
        <v>65</v>
      </c>
      <c r="B14" s="11">
        <v>0</v>
      </c>
      <c r="C14" s="11">
        <v>0</v>
      </c>
      <c r="D14" s="11">
        <v>495</v>
      </c>
      <c r="E14" s="127">
        <v>63.28484848484848</v>
      </c>
      <c r="F14" s="11">
        <v>291</v>
      </c>
      <c r="G14" s="127">
        <v>64.0997</v>
      </c>
      <c r="H14" s="11">
        <v>63</v>
      </c>
      <c r="I14" s="127">
        <v>50.4603</v>
      </c>
    </row>
    <row r="15" spans="1:9" s="1" customFormat="1" ht="60.75" customHeight="1">
      <c r="A15" s="24" t="s">
        <v>66</v>
      </c>
      <c r="B15" s="11">
        <v>3</v>
      </c>
      <c r="C15" s="131">
        <v>79.33333333333333</v>
      </c>
      <c r="D15" s="11">
        <v>572</v>
      </c>
      <c r="E15" s="127">
        <v>63.88111888111888</v>
      </c>
      <c r="F15" s="11">
        <v>334</v>
      </c>
      <c r="G15" s="127">
        <v>63.451048951049</v>
      </c>
      <c r="H15" s="11">
        <v>74</v>
      </c>
      <c r="I15" s="127">
        <v>50.7027027027027</v>
      </c>
    </row>
    <row r="16" spans="1:9" s="1" customFormat="1" ht="60.75" customHeight="1">
      <c r="A16" s="21" t="s">
        <v>425</v>
      </c>
      <c r="B16" s="13">
        <v>1</v>
      </c>
      <c r="C16" s="130">
        <v>76</v>
      </c>
      <c r="D16" s="14">
        <v>570</v>
      </c>
      <c r="E16" s="130">
        <v>64.6473684210526</v>
      </c>
      <c r="F16" s="14">
        <v>334</v>
      </c>
      <c r="G16" s="130">
        <v>65.2994011976048</v>
      </c>
      <c r="H16" s="14">
        <v>78</v>
      </c>
      <c r="I16" s="130">
        <v>51.9615384615385</v>
      </c>
    </row>
    <row r="17" spans="1:9" ht="15">
      <c r="A17" s="117" t="s">
        <v>480</v>
      </c>
      <c r="B17" s="117"/>
      <c r="C17" s="117"/>
      <c r="D17" s="117"/>
      <c r="E17" s="117"/>
      <c r="F17" s="117"/>
      <c r="G17" s="117"/>
      <c r="H17" s="117"/>
      <c r="I17" s="117"/>
    </row>
    <row r="18" spans="1:9" ht="15">
      <c r="A18" s="117" t="s">
        <v>481</v>
      </c>
      <c r="B18" s="117"/>
      <c r="C18" s="117"/>
      <c r="D18" s="117"/>
      <c r="E18" s="117"/>
      <c r="F18" s="117"/>
      <c r="G18" s="117"/>
      <c r="H18" s="117"/>
      <c r="I18" s="117"/>
    </row>
    <row r="19" spans="1:9" ht="15">
      <c r="A19" s="117" t="s">
        <v>482</v>
      </c>
      <c r="B19" s="117"/>
      <c r="C19" s="117"/>
      <c r="D19" s="117"/>
      <c r="E19" s="117"/>
      <c r="F19" s="117"/>
      <c r="G19" s="117"/>
      <c r="H19" s="117"/>
      <c r="I19" s="117"/>
    </row>
    <row r="20" spans="1:9" ht="15">
      <c r="A20" s="108"/>
      <c r="B20" s="117"/>
      <c r="C20" s="117"/>
      <c r="D20" s="117"/>
      <c r="E20" s="117"/>
      <c r="F20" s="117"/>
      <c r="G20" s="117"/>
      <c r="H20" s="117"/>
      <c r="I20" s="117"/>
    </row>
    <row r="21" spans="1:9" ht="15">
      <c r="A21" s="117"/>
      <c r="B21" s="117"/>
      <c r="C21" s="117"/>
      <c r="D21" s="117"/>
      <c r="E21" s="117"/>
      <c r="F21" s="117"/>
      <c r="G21" s="117"/>
      <c r="H21" s="117"/>
      <c r="I21" s="117"/>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sheetPr>
    <tabColor indexed="13"/>
  </sheetPr>
  <dimension ref="A1:I21"/>
  <sheetViews>
    <sheetView workbookViewId="0" topLeftCell="A1">
      <pane ySplit="5" topLeftCell="BM6" activePane="bottomLeft" state="frozen"/>
      <selection pane="topLeft" activeCell="L12" sqref="L12"/>
      <selection pane="bottomLeft" activeCell="L12" sqref="L12"/>
    </sheetView>
  </sheetViews>
  <sheetFormatPr defaultColWidth="9.00390625" defaultRowHeight="16.5"/>
  <cols>
    <col min="1" max="1" width="9.625" style="118" customWidth="1"/>
    <col min="2" max="9" width="9.25390625" style="118" customWidth="1"/>
    <col min="10" max="16384" width="9.00390625" style="118" customWidth="1"/>
  </cols>
  <sheetData>
    <row r="1" spans="1:9" s="109" customFormat="1" ht="33" customHeight="1">
      <c r="A1" s="655" t="s">
        <v>483</v>
      </c>
      <c r="B1" s="655"/>
      <c r="C1" s="655"/>
      <c r="D1" s="655"/>
      <c r="E1" s="655"/>
      <c r="F1" s="655"/>
      <c r="G1" s="655"/>
      <c r="H1" s="655"/>
      <c r="I1" s="655"/>
    </row>
    <row r="2" spans="1:9" s="109" customFormat="1" ht="24.75" customHeight="1">
      <c r="A2" s="653" t="s">
        <v>484</v>
      </c>
      <c r="B2" s="653"/>
      <c r="C2" s="653"/>
      <c r="D2" s="653"/>
      <c r="E2" s="653"/>
      <c r="F2" s="653"/>
      <c r="G2" s="653"/>
      <c r="H2" s="653"/>
      <c r="I2" s="653"/>
    </row>
    <row r="3" spans="1:9" s="5" customFormat="1" ht="33" customHeight="1">
      <c r="A3" s="654" t="s">
        <v>478</v>
      </c>
      <c r="B3" s="654"/>
      <c r="C3" s="654"/>
      <c r="D3" s="654"/>
      <c r="E3" s="654"/>
      <c r="F3" s="654"/>
      <c r="G3" s="654"/>
      <c r="H3" s="652" t="s">
        <v>268</v>
      </c>
      <c r="I3" s="652"/>
    </row>
    <row r="4" spans="1:9" s="1" customFormat="1" ht="33" customHeight="1">
      <c r="A4" s="732" t="s">
        <v>85</v>
      </c>
      <c r="B4" s="708" t="s">
        <v>411</v>
      </c>
      <c r="C4" s="691"/>
      <c r="D4" s="708" t="s">
        <v>412</v>
      </c>
      <c r="E4" s="691"/>
      <c r="F4" s="708" t="s">
        <v>413</v>
      </c>
      <c r="G4" s="691"/>
      <c r="H4" s="708" t="s">
        <v>414</v>
      </c>
      <c r="I4" s="691"/>
    </row>
    <row r="5" spans="1:9" s="1" customFormat="1" ht="33" customHeight="1">
      <c r="A5" s="732"/>
      <c r="B5" s="6" t="s">
        <v>479</v>
      </c>
      <c r="C5" s="8" t="s">
        <v>416</v>
      </c>
      <c r="D5" s="6" t="s">
        <v>479</v>
      </c>
      <c r="E5" s="8" t="s">
        <v>416</v>
      </c>
      <c r="F5" s="6" t="s">
        <v>479</v>
      </c>
      <c r="G5" s="8" t="s">
        <v>416</v>
      </c>
      <c r="H5" s="6" t="s">
        <v>479</v>
      </c>
      <c r="I5" s="9" t="s">
        <v>416</v>
      </c>
    </row>
    <row r="6" spans="1:9" s="2" customFormat="1" ht="61.5" customHeight="1" hidden="1">
      <c r="A6" s="24" t="s">
        <v>97</v>
      </c>
      <c r="B6" s="11">
        <v>0</v>
      </c>
      <c r="C6" s="11">
        <v>0</v>
      </c>
      <c r="D6" s="11">
        <v>0</v>
      </c>
      <c r="E6" s="11">
        <v>0</v>
      </c>
      <c r="F6" s="11">
        <v>1</v>
      </c>
      <c r="G6" s="127">
        <v>75</v>
      </c>
      <c r="H6" s="11">
        <v>0</v>
      </c>
      <c r="I6" s="11">
        <v>0</v>
      </c>
    </row>
    <row r="7" spans="1:9" s="1" customFormat="1" ht="61.5" customHeight="1">
      <c r="A7" s="24" t="s">
        <v>81</v>
      </c>
      <c r="B7" s="11">
        <v>0</v>
      </c>
      <c r="C7" s="11">
        <v>0</v>
      </c>
      <c r="D7" s="11">
        <v>1</v>
      </c>
      <c r="E7" s="127">
        <v>72</v>
      </c>
      <c r="F7" s="11">
        <v>1</v>
      </c>
      <c r="G7" s="127">
        <v>83</v>
      </c>
      <c r="H7" s="11">
        <v>1</v>
      </c>
      <c r="I7" s="127">
        <v>70</v>
      </c>
    </row>
    <row r="8" spans="1:9" s="1" customFormat="1" ht="61.5" customHeight="1">
      <c r="A8" s="24" t="s">
        <v>59</v>
      </c>
      <c r="B8" s="11">
        <v>0</v>
      </c>
      <c r="C8" s="11">
        <v>0</v>
      </c>
      <c r="D8" s="11">
        <v>1</v>
      </c>
      <c r="E8" s="127">
        <v>78</v>
      </c>
      <c r="F8" s="11">
        <v>1</v>
      </c>
      <c r="G8" s="127">
        <v>81</v>
      </c>
      <c r="H8" s="11">
        <v>0</v>
      </c>
      <c r="I8" s="127">
        <v>0</v>
      </c>
    </row>
    <row r="9" spans="1:9" s="1" customFormat="1" ht="61.5" customHeight="1">
      <c r="A9" s="24" t="s">
        <v>60</v>
      </c>
      <c r="B9" s="11">
        <v>0</v>
      </c>
      <c r="C9" s="11">
        <v>0</v>
      </c>
      <c r="D9" s="11">
        <v>4</v>
      </c>
      <c r="E9" s="127">
        <v>76</v>
      </c>
      <c r="F9" s="11">
        <v>0</v>
      </c>
      <c r="G9" s="127">
        <v>0</v>
      </c>
      <c r="H9" s="11">
        <v>4</v>
      </c>
      <c r="I9" s="127">
        <v>70</v>
      </c>
    </row>
    <row r="10" spans="1:9" s="1" customFormat="1" ht="61.5" customHeight="1">
      <c r="A10" s="24" t="s">
        <v>61</v>
      </c>
      <c r="B10" s="12">
        <v>0</v>
      </c>
      <c r="C10" s="11">
        <v>0</v>
      </c>
      <c r="D10" s="11">
        <v>2</v>
      </c>
      <c r="E10" s="127">
        <v>78.5</v>
      </c>
      <c r="F10" s="11">
        <v>1</v>
      </c>
      <c r="G10" s="127">
        <v>85</v>
      </c>
      <c r="H10" s="11">
        <v>1</v>
      </c>
      <c r="I10" s="127">
        <v>67</v>
      </c>
    </row>
    <row r="11" spans="1:9" s="1" customFormat="1" ht="61.5" customHeight="1">
      <c r="A11" s="24" t="s">
        <v>62</v>
      </c>
      <c r="B11" s="11">
        <v>0</v>
      </c>
      <c r="C11" s="11">
        <v>0</v>
      </c>
      <c r="D11" s="11">
        <v>1</v>
      </c>
      <c r="E11" s="127">
        <v>85</v>
      </c>
      <c r="F11" s="11">
        <v>2</v>
      </c>
      <c r="G11" s="127">
        <v>69</v>
      </c>
      <c r="H11" s="11">
        <v>0</v>
      </c>
      <c r="I11" s="127">
        <v>0</v>
      </c>
    </row>
    <row r="12" spans="1:9" s="1" customFormat="1" ht="61.5" customHeight="1">
      <c r="A12" s="24" t="s">
        <v>63</v>
      </c>
      <c r="B12" s="11">
        <v>0</v>
      </c>
      <c r="C12" s="11">
        <v>0</v>
      </c>
      <c r="D12" s="11">
        <v>1</v>
      </c>
      <c r="E12" s="127">
        <v>62</v>
      </c>
      <c r="F12" s="11">
        <v>4</v>
      </c>
      <c r="G12" s="127">
        <v>73.75</v>
      </c>
      <c r="H12" s="11">
        <v>1</v>
      </c>
      <c r="I12" s="127">
        <v>70</v>
      </c>
    </row>
    <row r="13" spans="1:9" s="1" customFormat="1" ht="61.5" customHeight="1">
      <c r="A13" s="24" t="s">
        <v>64</v>
      </c>
      <c r="B13" s="11">
        <v>0</v>
      </c>
      <c r="C13" s="11">
        <v>0</v>
      </c>
      <c r="D13" s="11">
        <v>4</v>
      </c>
      <c r="E13" s="127">
        <v>72.75</v>
      </c>
      <c r="F13" s="11">
        <v>2</v>
      </c>
      <c r="G13" s="127">
        <v>79</v>
      </c>
      <c r="H13" s="11">
        <v>3</v>
      </c>
      <c r="I13" s="127">
        <v>73.67</v>
      </c>
    </row>
    <row r="14" spans="1:9" s="1" customFormat="1" ht="61.5" customHeight="1">
      <c r="A14" s="24" t="s">
        <v>65</v>
      </c>
      <c r="B14" s="11">
        <v>0</v>
      </c>
      <c r="C14" s="11">
        <v>0</v>
      </c>
      <c r="D14" s="11">
        <v>2</v>
      </c>
      <c r="E14" s="127">
        <v>86</v>
      </c>
      <c r="F14" s="11">
        <v>2</v>
      </c>
      <c r="G14" s="127">
        <v>78.5</v>
      </c>
      <c r="H14" s="11">
        <v>6</v>
      </c>
      <c r="I14" s="127">
        <v>67.5</v>
      </c>
    </row>
    <row r="15" spans="1:9" s="1" customFormat="1" ht="61.5" customHeight="1">
      <c r="A15" s="24" t="s">
        <v>66</v>
      </c>
      <c r="B15" s="11">
        <v>0</v>
      </c>
      <c r="C15" s="11">
        <v>0</v>
      </c>
      <c r="D15" s="11">
        <v>7</v>
      </c>
      <c r="E15" s="127">
        <v>82.1428571428571</v>
      </c>
      <c r="F15" s="11">
        <v>3</v>
      </c>
      <c r="G15" s="127">
        <v>86.6666666666667</v>
      </c>
      <c r="H15" s="11">
        <v>1</v>
      </c>
      <c r="I15" s="127">
        <v>65</v>
      </c>
    </row>
    <row r="16" spans="1:9" s="1" customFormat="1" ht="61.5" customHeight="1">
      <c r="A16" s="21" t="s">
        <v>425</v>
      </c>
      <c r="B16" s="13">
        <v>0</v>
      </c>
      <c r="C16" s="14">
        <v>0</v>
      </c>
      <c r="D16" s="14">
        <v>3</v>
      </c>
      <c r="E16" s="130">
        <v>77.3333333333333</v>
      </c>
      <c r="F16" s="14">
        <v>7</v>
      </c>
      <c r="G16" s="130">
        <v>79.1428571428571</v>
      </c>
      <c r="H16" s="14">
        <v>2</v>
      </c>
      <c r="I16" s="130">
        <v>62</v>
      </c>
    </row>
    <row r="17" spans="1:9" ht="15">
      <c r="A17" s="117" t="s">
        <v>480</v>
      </c>
      <c r="B17" s="117"/>
      <c r="C17" s="117"/>
      <c r="D17" s="117"/>
      <c r="E17" s="117"/>
      <c r="F17" s="117"/>
      <c r="G17" s="117"/>
      <c r="H17" s="117"/>
      <c r="I17" s="117"/>
    </row>
    <row r="18" spans="1:9" ht="15">
      <c r="A18" s="117" t="s">
        <v>481</v>
      </c>
      <c r="B18" s="117"/>
      <c r="C18" s="117"/>
      <c r="D18" s="117"/>
      <c r="E18" s="117"/>
      <c r="F18" s="117"/>
      <c r="G18" s="117"/>
      <c r="H18" s="117"/>
      <c r="I18" s="117"/>
    </row>
    <row r="19" spans="1:9" ht="15">
      <c r="A19" s="117" t="s">
        <v>485</v>
      </c>
      <c r="B19" s="117"/>
      <c r="C19" s="117"/>
      <c r="D19" s="117"/>
      <c r="E19" s="117"/>
      <c r="F19" s="117"/>
      <c r="G19" s="117"/>
      <c r="H19" s="117"/>
      <c r="I19" s="117"/>
    </row>
    <row r="20" spans="1:9" ht="15">
      <c r="A20" s="108"/>
      <c r="B20" s="117"/>
      <c r="C20" s="117"/>
      <c r="D20" s="117"/>
      <c r="E20" s="117"/>
      <c r="F20" s="117"/>
      <c r="G20" s="117"/>
      <c r="H20" s="117"/>
      <c r="I20" s="117"/>
    </row>
    <row r="21" spans="1:9" ht="15">
      <c r="A21" s="117"/>
      <c r="B21" s="117"/>
      <c r="C21" s="117"/>
      <c r="D21" s="117"/>
      <c r="E21" s="117"/>
      <c r="F21" s="117"/>
      <c r="G21" s="117"/>
      <c r="H21" s="117"/>
      <c r="I21" s="117"/>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sheetPr>
    <tabColor indexed="13"/>
    <pageSetUpPr fitToPage="1"/>
  </sheetPr>
  <dimension ref="A1:I21"/>
  <sheetViews>
    <sheetView zoomScale="75" zoomScaleNormal="75" workbookViewId="0" topLeftCell="A1">
      <pane ySplit="5" topLeftCell="BM6" activePane="bottomLeft" state="frozen"/>
      <selection pane="topLeft" activeCell="L12" sqref="L12"/>
      <selection pane="bottomLeft" activeCell="D13" sqref="D13"/>
    </sheetView>
  </sheetViews>
  <sheetFormatPr defaultColWidth="9.00390625" defaultRowHeight="16.5"/>
  <cols>
    <col min="1" max="1" width="9.625" style="118" customWidth="1"/>
    <col min="2" max="9" width="9.25390625" style="118" customWidth="1"/>
    <col min="10" max="16384" width="9.00390625" style="118" customWidth="1"/>
  </cols>
  <sheetData>
    <row r="1" spans="1:9" s="109" customFormat="1" ht="33" customHeight="1">
      <c r="A1" s="655" t="s">
        <v>486</v>
      </c>
      <c r="B1" s="655"/>
      <c r="C1" s="655"/>
      <c r="D1" s="655"/>
      <c r="E1" s="655"/>
      <c r="F1" s="655"/>
      <c r="G1" s="655"/>
      <c r="H1" s="655"/>
      <c r="I1" s="655"/>
    </row>
    <row r="2" spans="1:9" s="109" customFormat="1" ht="24.75" customHeight="1">
      <c r="A2" s="653" t="s">
        <v>487</v>
      </c>
      <c r="B2" s="653"/>
      <c r="C2" s="653"/>
      <c r="D2" s="653"/>
      <c r="E2" s="653"/>
      <c r="F2" s="653"/>
      <c r="G2" s="653"/>
      <c r="H2" s="653"/>
      <c r="I2" s="653"/>
    </row>
    <row r="3" spans="1:9" s="5" customFormat="1" ht="33" customHeight="1">
      <c r="A3" s="654" t="s">
        <v>478</v>
      </c>
      <c r="B3" s="654"/>
      <c r="C3" s="654"/>
      <c r="D3" s="654"/>
      <c r="E3" s="654"/>
      <c r="F3" s="654"/>
      <c r="G3" s="654"/>
      <c r="H3" s="652" t="s">
        <v>268</v>
      </c>
      <c r="I3" s="652"/>
    </row>
    <row r="4" spans="1:9" s="1" customFormat="1" ht="33" customHeight="1">
      <c r="A4" s="732" t="s">
        <v>85</v>
      </c>
      <c r="B4" s="708" t="s">
        <v>411</v>
      </c>
      <c r="C4" s="691"/>
      <c r="D4" s="708" t="s">
        <v>412</v>
      </c>
      <c r="E4" s="691"/>
      <c r="F4" s="708" t="s">
        <v>413</v>
      </c>
      <c r="G4" s="691"/>
      <c r="H4" s="708" t="s">
        <v>414</v>
      </c>
      <c r="I4" s="691"/>
    </row>
    <row r="5" spans="1:9" s="1" customFormat="1" ht="33" customHeight="1">
      <c r="A5" s="732"/>
      <c r="B5" s="6" t="s">
        <v>479</v>
      </c>
      <c r="C5" s="8" t="s">
        <v>416</v>
      </c>
      <c r="D5" s="6" t="s">
        <v>479</v>
      </c>
      <c r="E5" s="8" t="s">
        <v>416</v>
      </c>
      <c r="F5" s="6" t="s">
        <v>479</v>
      </c>
      <c r="G5" s="8" t="s">
        <v>416</v>
      </c>
      <c r="H5" s="6" t="s">
        <v>479</v>
      </c>
      <c r="I5" s="9" t="s">
        <v>416</v>
      </c>
    </row>
    <row r="6" spans="1:9" s="2" customFormat="1" ht="61.5" customHeight="1" hidden="1">
      <c r="A6" s="24" t="s">
        <v>97</v>
      </c>
      <c r="B6" s="11">
        <v>0</v>
      </c>
      <c r="C6" s="11">
        <v>0</v>
      </c>
      <c r="D6" s="11">
        <v>1</v>
      </c>
      <c r="E6" s="127">
        <v>8</v>
      </c>
      <c r="F6" s="11">
        <v>0</v>
      </c>
      <c r="G6" s="11">
        <v>0</v>
      </c>
      <c r="H6" s="11">
        <v>2</v>
      </c>
      <c r="I6" s="127">
        <v>11.5</v>
      </c>
    </row>
    <row r="7" spans="1:9" s="1" customFormat="1" ht="61.5" customHeight="1">
      <c r="A7" s="24" t="s">
        <v>81</v>
      </c>
      <c r="B7" s="11">
        <v>0</v>
      </c>
      <c r="C7" s="11">
        <v>0</v>
      </c>
      <c r="D7" s="11">
        <v>0</v>
      </c>
      <c r="E7" s="127">
        <v>0</v>
      </c>
      <c r="F7" s="11">
        <v>0</v>
      </c>
      <c r="G7" s="11">
        <v>0</v>
      </c>
      <c r="H7" s="11">
        <v>0</v>
      </c>
      <c r="I7" s="127">
        <v>0</v>
      </c>
    </row>
    <row r="8" spans="1:9" s="1" customFormat="1" ht="61.5" customHeight="1">
      <c r="A8" s="24" t="s">
        <v>59</v>
      </c>
      <c r="B8" s="11">
        <v>0</v>
      </c>
      <c r="C8" s="11">
        <v>0</v>
      </c>
      <c r="D8" s="11">
        <v>0</v>
      </c>
      <c r="E8" s="127">
        <v>0</v>
      </c>
      <c r="F8" s="11">
        <v>1</v>
      </c>
      <c r="G8" s="127">
        <v>14</v>
      </c>
      <c r="H8" s="11">
        <v>0</v>
      </c>
      <c r="I8" s="127">
        <v>0</v>
      </c>
    </row>
    <row r="9" spans="1:9" s="1" customFormat="1" ht="61.5" customHeight="1">
      <c r="A9" s="24" t="s">
        <v>60</v>
      </c>
      <c r="B9" s="11">
        <v>0</v>
      </c>
      <c r="C9" s="11">
        <v>0</v>
      </c>
      <c r="D9" s="11">
        <v>1</v>
      </c>
      <c r="E9" s="127">
        <v>2</v>
      </c>
      <c r="F9" s="11">
        <v>2</v>
      </c>
      <c r="G9" s="127">
        <v>6</v>
      </c>
      <c r="H9" s="11">
        <v>1</v>
      </c>
      <c r="I9" s="127">
        <v>9</v>
      </c>
    </row>
    <row r="10" spans="1:9" s="1" customFormat="1" ht="61.5" customHeight="1">
      <c r="A10" s="24" t="s">
        <v>61</v>
      </c>
      <c r="B10" s="12">
        <v>0</v>
      </c>
      <c r="C10" s="11">
        <v>0</v>
      </c>
      <c r="D10" s="11">
        <v>2</v>
      </c>
      <c r="E10" s="127">
        <v>8.5</v>
      </c>
      <c r="F10" s="11">
        <v>3</v>
      </c>
      <c r="G10" s="127">
        <v>11.33</v>
      </c>
      <c r="H10" s="11">
        <v>3</v>
      </c>
      <c r="I10" s="127">
        <v>12.67</v>
      </c>
    </row>
    <row r="11" spans="1:9" s="1" customFormat="1" ht="61.5" customHeight="1">
      <c r="A11" s="24" t="s">
        <v>62</v>
      </c>
      <c r="B11" s="11">
        <v>0</v>
      </c>
      <c r="C11" s="11">
        <v>0</v>
      </c>
      <c r="D11" s="11">
        <v>0</v>
      </c>
      <c r="E11" s="127">
        <v>0</v>
      </c>
      <c r="F11" s="11">
        <v>1</v>
      </c>
      <c r="G11" s="127">
        <v>11</v>
      </c>
      <c r="H11" s="11">
        <v>1</v>
      </c>
      <c r="I11" s="127">
        <v>11</v>
      </c>
    </row>
    <row r="12" spans="1:9" s="1" customFormat="1" ht="61.5" customHeight="1">
      <c r="A12" s="24" t="s">
        <v>63</v>
      </c>
      <c r="B12" s="11">
        <v>0</v>
      </c>
      <c r="C12" s="11">
        <v>0</v>
      </c>
      <c r="D12" s="11">
        <v>0</v>
      </c>
      <c r="E12" s="127">
        <v>0</v>
      </c>
      <c r="F12" s="11">
        <v>0</v>
      </c>
      <c r="G12" s="127">
        <v>0</v>
      </c>
      <c r="H12" s="11">
        <v>5</v>
      </c>
      <c r="I12" s="127">
        <v>11.8</v>
      </c>
    </row>
    <row r="13" spans="1:9" s="1" customFormat="1" ht="61.5" customHeight="1">
      <c r="A13" s="24" t="s">
        <v>64</v>
      </c>
      <c r="B13" s="11">
        <v>0</v>
      </c>
      <c r="C13" s="11">
        <v>0</v>
      </c>
      <c r="D13" s="11">
        <v>0</v>
      </c>
      <c r="E13" s="127">
        <v>0</v>
      </c>
      <c r="F13" s="11">
        <v>0</v>
      </c>
      <c r="G13" s="127">
        <v>0</v>
      </c>
      <c r="H13" s="11">
        <v>1</v>
      </c>
      <c r="I13" s="127">
        <v>17</v>
      </c>
    </row>
    <row r="14" spans="1:9" s="1" customFormat="1" ht="61.5" customHeight="1">
      <c r="A14" s="24" t="s">
        <v>65</v>
      </c>
      <c r="B14" s="11">
        <v>0</v>
      </c>
      <c r="C14" s="11">
        <v>0</v>
      </c>
      <c r="D14" s="11">
        <v>1</v>
      </c>
      <c r="E14" s="127">
        <v>8</v>
      </c>
      <c r="F14" s="11">
        <v>0</v>
      </c>
      <c r="G14" s="127">
        <v>0</v>
      </c>
      <c r="H14" s="11">
        <v>2</v>
      </c>
      <c r="I14" s="127">
        <v>14</v>
      </c>
    </row>
    <row r="15" spans="1:9" s="1" customFormat="1" ht="61.5" customHeight="1">
      <c r="A15" s="24" t="s">
        <v>66</v>
      </c>
      <c r="B15" s="11">
        <v>0</v>
      </c>
      <c r="C15" s="11">
        <v>0</v>
      </c>
      <c r="D15" s="11">
        <v>4</v>
      </c>
      <c r="E15" s="127">
        <v>14</v>
      </c>
      <c r="F15" s="11">
        <v>1</v>
      </c>
      <c r="G15" s="127">
        <v>13</v>
      </c>
      <c r="H15" s="11">
        <v>2</v>
      </c>
      <c r="I15" s="127">
        <v>9.5</v>
      </c>
    </row>
    <row r="16" spans="1:9" s="1" customFormat="1" ht="61.5" customHeight="1">
      <c r="A16" s="21" t="s">
        <v>425</v>
      </c>
      <c r="B16" s="14">
        <v>0</v>
      </c>
      <c r="C16" s="14">
        <v>0</v>
      </c>
      <c r="D16" s="14">
        <v>4</v>
      </c>
      <c r="E16" s="130">
        <v>9.75</v>
      </c>
      <c r="F16" s="14">
        <v>0</v>
      </c>
      <c r="G16" s="130">
        <v>0</v>
      </c>
      <c r="H16" s="14">
        <v>3</v>
      </c>
      <c r="I16" s="130">
        <v>15.3333333333333</v>
      </c>
    </row>
    <row r="17" spans="1:9" ht="15">
      <c r="A17" s="117" t="s">
        <v>480</v>
      </c>
      <c r="B17" s="117"/>
      <c r="C17" s="117"/>
      <c r="D17" s="117"/>
      <c r="E17" s="117"/>
      <c r="F17" s="117"/>
      <c r="G17" s="117"/>
      <c r="H17" s="117"/>
      <c r="I17" s="117"/>
    </row>
    <row r="18" spans="1:9" ht="15">
      <c r="A18" s="117" t="s">
        <v>481</v>
      </c>
      <c r="B18" s="117"/>
      <c r="C18" s="117"/>
      <c r="D18" s="117"/>
      <c r="E18" s="117"/>
      <c r="F18" s="117"/>
      <c r="G18" s="117"/>
      <c r="H18" s="117"/>
      <c r="I18" s="117"/>
    </row>
    <row r="19" spans="1:9" ht="15">
      <c r="A19" s="117" t="s">
        <v>488</v>
      </c>
      <c r="B19" s="117"/>
      <c r="C19" s="117"/>
      <c r="D19" s="117"/>
      <c r="E19" s="117"/>
      <c r="F19" s="117"/>
      <c r="G19" s="117"/>
      <c r="H19" s="117"/>
      <c r="I19" s="117"/>
    </row>
    <row r="20" spans="1:9" ht="15">
      <c r="A20" s="108"/>
      <c r="B20" s="117"/>
      <c r="C20" s="117"/>
      <c r="D20" s="117"/>
      <c r="E20" s="117"/>
      <c r="F20" s="117"/>
      <c r="G20" s="117"/>
      <c r="H20" s="117"/>
      <c r="I20" s="117"/>
    </row>
    <row r="21" spans="1:9" ht="15">
      <c r="A21" s="117"/>
      <c r="B21" s="117"/>
      <c r="C21" s="117"/>
      <c r="D21" s="117"/>
      <c r="E21" s="117"/>
      <c r="F21" s="117"/>
      <c r="G21" s="117"/>
      <c r="H21" s="117"/>
      <c r="I21" s="117"/>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fitToHeight="1" fitToWidth="1" horizontalDpi="300" verticalDpi="300" orientation="portrait" paperSize="9" scale="94" r:id="rId1"/>
</worksheet>
</file>

<file path=xl/worksheets/sheet39.xml><?xml version="1.0" encoding="utf-8"?>
<worksheet xmlns="http://schemas.openxmlformats.org/spreadsheetml/2006/main" xmlns:r="http://schemas.openxmlformats.org/officeDocument/2006/relationships">
  <sheetPr>
    <tabColor indexed="46"/>
    <pageSetUpPr fitToPage="1"/>
  </sheetPr>
  <dimension ref="A1:V114"/>
  <sheetViews>
    <sheetView workbookViewId="0" topLeftCell="A1">
      <pane ySplit="4" topLeftCell="BM5" activePane="bottomLeft" state="frozen"/>
      <selection pane="topLeft" activeCell="G16" sqref="G16"/>
      <selection pane="bottomLeft" activeCell="D10" sqref="D10"/>
    </sheetView>
  </sheetViews>
  <sheetFormatPr defaultColWidth="9.00390625" defaultRowHeight="74.25" customHeight="1"/>
  <cols>
    <col min="1" max="1" width="8.875" style="17" customWidth="1"/>
    <col min="2" max="2" width="10.25390625" style="1" customWidth="1"/>
    <col min="3" max="3" width="9.25390625" style="1" bestFit="1" customWidth="1"/>
    <col min="4" max="4" width="11.00390625" style="1" customWidth="1"/>
    <col min="5" max="5" width="11.25390625" style="1" customWidth="1"/>
    <col min="6" max="6" width="10.875" style="1" customWidth="1"/>
    <col min="7" max="7" width="11.25390625" style="1" bestFit="1" customWidth="1"/>
    <col min="8" max="8" width="9.125" style="1" customWidth="1"/>
    <col min="9" max="9" width="10.375" style="1" bestFit="1" customWidth="1"/>
    <col min="10" max="10" width="10.125" style="1" customWidth="1"/>
    <col min="11" max="11" width="9.625" style="1" customWidth="1"/>
    <col min="12" max="15" width="6.625" style="1" customWidth="1"/>
    <col min="16" max="16" width="7.375" style="1" customWidth="1"/>
    <col min="17" max="17" width="12.75390625" style="1" customWidth="1"/>
    <col min="18" max="18" width="7.25390625" style="1" customWidth="1"/>
    <col min="19" max="19" width="9.75390625" style="1" customWidth="1"/>
    <col min="20" max="20" width="10.00390625" style="1" customWidth="1"/>
    <col min="21" max="21" width="10.125" style="1" customWidth="1"/>
    <col min="22" max="16384" width="8.25390625" style="1" customWidth="1"/>
  </cols>
  <sheetData>
    <row r="1" spans="1:21" s="5" customFormat="1" ht="33" customHeight="1">
      <c r="A1" s="724" t="s">
        <v>504</v>
      </c>
      <c r="B1" s="724"/>
      <c r="C1" s="724"/>
      <c r="D1" s="724"/>
      <c r="E1" s="724"/>
      <c r="F1" s="724"/>
      <c r="G1" s="724"/>
      <c r="H1" s="724"/>
      <c r="I1" s="724"/>
      <c r="J1" s="724"/>
      <c r="K1" s="725" t="s">
        <v>505</v>
      </c>
      <c r="L1" s="725"/>
      <c r="M1" s="725"/>
      <c r="N1" s="725"/>
      <c r="O1" s="725"/>
      <c r="P1" s="725"/>
      <c r="Q1" s="725"/>
      <c r="R1" s="725"/>
      <c r="S1" s="725"/>
      <c r="T1" s="725"/>
      <c r="U1" s="725"/>
    </row>
    <row r="2" spans="1:21" s="5" customFormat="1" ht="33" customHeight="1">
      <c r="A2" s="726" t="s">
        <v>506</v>
      </c>
      <c r="B2" s="726"/>
      <c r="C2" s="726"/>
      <c r="D2" s="726"/>
      <c r="E2" s="726"/>
      <c r="F2" s="726"/>
      <c r="G2" s="726"/>
      <c r="H2" s="726"/>
      <c r="I2" s="726"/>
      <c r="J2" s="726"/>
      <c r="K2" s="727" t="s">
        <v>507</v>
      </c>
      <c r="L2" s="727"/>
      <c r="M2" s="727"/>
      <c r="N2" s="727"/>
      <c r="O2" s="727"/>
      <c r="P2" s="727"/>
      <c r="Q2" s="727"/>
      <c r="R2" s="727"/>
      <c r="S2" s="727"/>
      <c r="T2" s="652" t="s">
        <v>508</v>
      </c>
      <c r="U2" s="652"/>
    </row>
    <row r="3" spans="1:21" ht="39.75" customHeight="1">
      <c r="A3" s="721" t="s">
        <v>70</v>
      </c>
      <c r="B3" s="676" t="s">
        <v>509</v>
      </c>
      <c r="C3" s="661"/>
      <c r="D3" s="661"/>
      <c r="E3" s="661"/>
      <c r="F3" s="662"/>
      <c r="G3" s="676" t="s">
        <v>510</v>
      </c>
      <c r="H3" s="661"/>
      <c r="I3" s="661"/>
      <c r="J3" s="661"/>
      <c r="K3" s="662"/>
      <c r="L3" s="676" t="s">
        <v>511</v>
      </c>
      <c r="M3" s="661"/>
      <c r="N3" s="661"/>
      <c r="O3" s="661"/>
      <c r="P3" s="662"/>
      <c r="Q3" s="676" t="s">
        <v>512</v>
      </c>
      <c r="R3" s="661"/>
      <c r="S3" s="661"/>
      <c r="T3" s="661"/>
      <c r="U3" s="661"/>
    </row>
    <row r="4" spans="1:21" ht="39.75" customHeight="1">
      <c r="A4" s="721"/>
      <c r="B4" s="19" t="s">
        <v>71</v>
      </c>
      <c r="C4" s="20" t="s">
        <v>513</v>
      </c>
      <c r="D4" s="20" t="s">
        <v>514</v>
      </c>
      <c r="E4" s="20" t="s">
        <v>515</v>
      </c>
      <c r="F4" s="20" t="s">
        <v>516</v>
      </c>
      <c r="G4" s="19" t="s">
        <v>71</v>
      </c>
      <c r="H4" s="20" t="s">
        <v>517</v>
      </c>
      <c r="I4" s="20" t="s">
        <v>518</v>
      </c>
      <c r="J4" s="23" t="s">
        <v>519</v>
      </c>
      <c r="K4" s="134" t="s">
        <v>520</v>
      </c>
      <c r="L4" s="19" t="s">
        <v>71</v>
      </c>
      <c r="M4" s="20" t="s">
        <v>517</v>
      </c>
      <c r="N4" s="20" t="s">
        <v>514</v>
      </c>
      <c r="O4" s="20" t="s">
        <v>521</v>
      </c>
      <c r="P4" s="20" t="s">
        <v>516</v>
      </c>
      <c r="Q4" s="19" t="s">
        <v>71</v>
      </c>
      <c r="R4" s="20" t="s">
        <v>522</v>
      </c>
      <c r="S4" s="20" t="s">
        <v>518</v>
      </c>
      <c r="T4" s="20" t="s">
        <v>523</v>
      </c>
      <c r="U4" s="23" t="s">
        <v>516</v>
      </c>
    </row>
    <row r="5" spans="1:21" ht="51" customHeight="1">
      <c r="A5" s="32" t="s">
        <v>120</v>
      </c>
      <c r="B5" s="135">
        <f aca="true" t="shared" si="0" ref="B5:K5">SUM(B6:B16)</f>
        <v>801879706</v>
      </c>
      <c r="C5" s="135">
        <f t="shared" si="0"/>
        <v>711247</v>
      </c>
      <c r="D5" s="135">
        <f t="shared" si="0"/>
        <v>383508486</v>
      </c>
      <c r="E5" s="135">
        <f t="shared" si="0"/>
        <v>296561258</v>
      </c>
      <c r="F5" s="135">
        <f t="shared" si="0"/>
        <v>121098715</v>
      </c>
      <c r="G5" s="135">
        <f t="shared" si="0"/>
        <v>380697234</v>
      </c>
      <c r="H5" s="135">
        <f t="shared" si="0"/>
        <v>694975</v>
      </c>
      <c r="I5" s="135">
        <f t="shared" si="0"/>
        <v>137000888</v>
      </c>
      <c r="J5" s="135">
        <f t="shared" si="0"/>
        <v>147307558</v>
      </c>
      <c r="K5" s="135">
        <f t="shared" si="0"/>
        <v>95693813</v>
      </c>
      <c r="L5" s="136">
        <f aca="true" t="shared" si="1" ref="L5:P6">ROUND(G5/B5*100,2)</f>
        <v>47.48</v>
      </c>
      <c r="M5" s="136">
        <f t="shared" si="1"/>
        <v>97.71</v>
      </c>
      <c r="N5" s="136">
        <f t="shared" si="1"/>
        <v>35.72</v>
      </c>
      <c r="O5" s="136">
        <f t="shared" si="1"/>
        <v>49.67</v>
      </c>
      <c r="P5" s="136">
        <f t="shared" si="1"/>
        <v>79.02</v>
      </c>
      <c r="Q5" s="137">
        <f>SUM(Q6:Q16)</f>
        <v>421182472</v>
      </c>
      <c r="R5" s="137">
        <f>SUM(R6:R16)</f>
        <v>16272</v>
      </c>
      <c r="S5" s="137">
        <f>SUM(S6:S16)</f>
        <v>246507598</v>
      </c>
      <c r="T5" s="137">
        <f>SUM(T6:T16)</f>
        <v>149253700</v>
      </c>
      <c r="U5" s="137">
        <f>SUM(U6:U16)</f>
        <v>25404902</v>
      </c>
    </row>
    <row r="6" spans="1:21" ht="51" customHeight="1">
      <c r="A6" s="138" t="s">
        <v>524</v>
      </c>
      <c r="B6" s="137">
        <f>SUM(C6:F6)</f>
        <v>262601616</v>
      </c>
      <c r="C6" s="137">
        <f>0+239631+42287+70654+72465</f>
        <v>425037</v>
      </c>
      <c r="D6" s="137">
        <f>38328816+14664748+23881955+15919176+17658525+18017940</f>
        <v>128471160</v>
      </c>
      <c r="E6" s="137">
        <f>25657243+11753278+17494854+12819702+14058710+14297419</f>
        <v>96081206</v>
      </c>
      <c r="F6" s="137">
        <f>7236425+5015769+7592917+5347438+6171933+6259731</f>
        <v>37624213</v>
      </c>
      <c r="G6" s="137">
        <f aca="true" t="shared" si="2" ref="G6:G16">SUM(H6:K6)</f>
        <v>49559519</v>
      </c>
      <c r="H6" s="137">
        <f>0+0+60141+28966+38278+38023</f>
        <v>165408</v>
      </c>
      <c r="I6" s="137">
        <f>1531340+1233290+2410221+3184530+2712423+3449599</f>
        <v>14521403</v>
      </c>
      <c r="J6" s="137">
        <f>892529+1152536+3025826+3372900+4271598+5192512</f>
        <v>17907901</v>
      </c>
      <c r="K6" s="137">
        <f>1403452+1903587+3979607+2842695+3137049+3698417</f>
        <v>16964807</v>
      </c>
      <c r="L6" s="136">
        <f t="shared" si="1"/>
        <v>18.87</v>
      </c>
      <c r="M6" s="140">
        <f t="shared" si="1"/>
        <v>38.92</v>
      </c>
      <c r="N6" s="136">
        <f t="shared" si="1"/>
        <v>11.3</v>
      </c>
      <c r="O6" s="136">
        <f t="shared" si="1"/>
        <v>18.64</v>
      </c>
      <c r="P6" s="136">
        <f t="shared" si="1"/>
        <v>45.09</v>
      </c>
      <c r="Q6" s="137">
        <f aca="true" t="shared" si="3" ref="Q6:Q16">SUM(R6:U6)</f>
        <v>213042097</v>
      </c>
      <c r="R6" s="137">
        <f aca="true" t="shared" si="4" ref="R6:R16">C6-H6</f>
        <v>259629</v>
      </c>
      <c r="S6" s="137">
        <f aca="true" t="shared" si="5" ref="S6:S16">D6-I6</f>
        <v>113949757</v>
      </c>
      <c r="T6" s="137">
        <f aca="true" t="shared" si="6" ref="T6:T16">E6-J6</f>
        <v>78173305</v>
      </c>
      <c r="U6" s="137">
        <f aca="true" t="shared" si="7" ref="U6:U16">F6-K6</f>
        <v>20659406</v>
      </c>
    </row>
    <row r="7" spans="1:22" s="2" customFormat="1" ht="51" customHeight="1">
      <c r="A7" s="24" t="s">
        <v>78</v>
      </c>
      <c r="B7" s="141">
        <f aca="true" t="shared" si="8" ref="B7:B12">C7+D7+E7+F7</f>
        <v>42375675</v>
      </c>
      <c r="C7" s="141">
        <v>-2920</v>
      </c>
      <c r="D7" s="141">
        <v>19700498</v>
      </c>
      <c r="E7" s="141">
        <v>15859535</v>
      </c>
      <c r="F7" s="141">
        <v>6818562</v>
      </c>
      <c r="G7" s="141">
        <f t="shared" si="2"/>
        <v>17566518</v>
      </c>
      <c r="H7" s="141">
        <v>61316</v>
      </c>
      <c r="I7" s="141">
        <v>4588673</v>
      </c>
      <c r="J7" s="141">
        <v>7660838</v>
      </c>
      <c r="K7" s="141">
        <v>5255691</v>
      </c>
      <c r="L7" s="136">
        <f aca="true" t="shared" si="9" ref="L7:L16">ROUND(G7/B7*100,2)</f>
        <v>41.45</v>
      </c>
      <c r="M7" s="141" t="s">
        <v>525</v>
      </c>
      <c r="N7" s="136">
        <f aca="true" t="shared" si="10" ref="N7:N16">ROUND(I7/D7*100,2)</f>
        <v>23.29</v>
      </c>
      <c r="O7" s="136">
        <f aca="true" t="shared" si="11" ref="O7:O16">ROUND(J7/E7*100,2)</f>
        <v>48.3</v>
      </c>
      <c r="P7" s="136">
        <f aca="true" t="shared" si="12" ref="P7:P16">ROUND(K7/F7*100,2)</f>
        <v>77.08</v>
      </c>
      <c r="Q7" s="141">
        <f t="shared" si="3"/>
        <v>24809157</v>
      </c>
      <c r="R7" s="141">
        <f t="shared" si="4"/>
        <v>-64236</v>
      </c>
      <c r="S7" s="141">
        <f t="shared" si="5"/>
        <v>15111825</v>
      </c>
      <c r="T7" s="141">
        <f t="shared" si="6"/>
        <v>8198697</v>
      </c>
      <c r="U7" s="141">
        <f t="shared" si="7"/>
        <v>1562871</v>
      </c>
      <c r="V7" s="141"/>
    </row>
    <row r="8" spans="1:22" ht="51" customHeight="1">
      <c r="A8" s="24" t="s">
        <v>59</v>
      </c>
      <c r="B8" s="141">
        <f t="shared" si="8"/>
        <v>47831121</v>
      </c>
      <c r="C8" s="141">
        <v>-5201</v>
      </c>
      <c r="D8" s="141">
        <v>22676929</v>
      </c>
      <c r="E8" s="141">
        <v>17944829</v>
      </c>
      <c r="F8" s="141">
        <v>7214564</v>
      </c>
      <c r="G8" s="141">
        <f t="shared" si="2"/>
        <v>19582317</v>
      </c>
      <c r="H8" s="141">
        <v>72931</v>
      </c>
      <c r="I8" s="141">
        <v>5916554</v>
      </c>
      <c r="J8" s="141">
        <v>8490623</v>
      </c>
      <c r="K8" s="141">
        <v>5102209</v>
      </c>
      <c r="L8" s="136">
        <f t="shared" si="9"/>
        <v>40.94</v>
      </c>
      <c r="M8" s="141" t="s">
        <v>525</v>
      </c>
      <c r="N8" s="136">
        <f t="shared" si="10"/>
        <v>26.09</v>
      </c>
      <c r="O8" s="136">
        <f t="shared" si="11"/>
        <v>47.32</v>
      </c>
      <c r="P8" s="136">
        <f t="shared" si="12"/>
        <v>70.72</v>
      </c>
      <c r="Q8" s="141">
        <f t="shared" si="3"/>
        <v>28248804</v>
      </c>
      <c r="R8" s="141">
        <f t="shared" si="4"/>
        <v>-78132</v>
      </c>
      <c r="S8" s="141">
        <f t="shared" si="5"/>
        <v>16760375</v>
      </c>
      <c r="T8" s="141">
        <f t="shared" si="6"/>
        <v>9454206</v>
      </c>
      <c r="U8" s="141">
        <f t="shared" si="7"/>
        <v>2112355</v>
      </c>
      <c r="V8" s="141"/>
    </row>
    <row r="9" spans="1:22" ht="51" customHeight="1">
      <c r="A9" s="24" t="s">
        <v>60</v>
      </c>
      <c r="B9" s="141">
        <f t="shared" si="8"/>
        <v>53007400</v>
      </c>
      <c r="C9" s="141">
        <v>-5751</v>
      </c>
      <c r="D9" s="141">
        <v>25171199</v>
      </c>
      <c r="E9" s="141">
        <v>19970169</v>
      </c>
      <c r="F9" s="141">
        <v>7871783</v>
      </c>
      <c r="G9" s="141">
        <f t="shared" si="2"/>
        <v>23420407</v>
      </c>
      <c r="H9" s="141">
        <v>52682</v>
      </c>
      <c r="I9" s="141">
        <v>7395122</v>
      </c>
      <c r="J9" s="141">
        <v>9596790</v>
      </c>
      <c r="K9" s="141">
        <v>6375813</v>
      </c>
      <c r="L9" s="136">
        <f t="shared" si="9"/>
        <v>44.18</v>
      </c>
      <c r="M9" s="141" t="s">
        <v>525</v>
      </c>
      <c r="N9" s="136">
        <f t="shared" si="10"/>
        <v>29.38</v>
      </c>
      <c r="O9" s="136">
        <f t="shared" si="11"/>
        <v>48.06</v>
      </c>
      <c r="P9" s="136">
        <f t="shared" si="12"/>
        <v>81</v>
      </c>
      <c r="Q9" s="141">
        <f t="shared" si="3"/>
        <v>29586993</v>
      </c>
      <c r="R9" s="141">
        <f t="shared" si="4"/>
        <v>-58433</v>
      </c>
      <c r="S9" s="141">
        <f t="shared" si="5"/>
        <v>17776077</v>
      </c>
      <c r="T9" s="141">
        <f t="shared" si="6"/>
        <v>10373379</v>
      </c>
      <c r="U9" s="141">
        <f t="shared" si="7"/>
        <v>1495970</v>
      </c>
      <c r="V9" s="141"/>
    </row>
    <row r="10" spans="1:22" s="2" customFormat="1" ht="51" customHeight="1">
      <c r="A10" s="24" t="s">
        <v>61</v>
      </c>
      <c r="B10" s="141">
        <f t="shared" si="8"/>
        <v>53392129</v>
      </c>
      <c r="C10" s="141">
        <v>51593</v>
      </c>
      <c r="D10" s="141">
        <v>25557733</v>
      </c>
      <c r="E10" s="141">
        <v>20194465</v>
      </c>
      <c r="F10" s="141">
        <v>7588338</v>
      </c>
      <c r="G10" s="141">
        <f t="shared" si="2"/>
        <v>25548453</v>
      </c>
      <c r="H10" s="141">
        <v>55542</v>
      </c>
      <c r="I10" s="141">
        <v>8717057</v>
      </c>
      <c r="J10" s="141">
        <v>10534010</v>
      </c>
      <c r="K10" s="141">
        <v>6241844</v>
      </c>
      <c r="L10" s="136">
        <f t="shared" si="9"/>
        <v>47.85</v>
      </c>
      <c r="M10" s="141" t="s">
        <v>525</v>
      </c>
      <c r="N10" s="136">
        <f t="shared" si="10"/>
        <v>34.11</v>
      </c>
      <c r="O10" s="136">
        <f t="shared" si="11"/>
        <v>52.16</v>
      </c>
      <c r="P10" s="136">
        <f t="shared" si="12"/>
        <v>82.26</v>
      </c>
      <c r="Q10" s="141">
        <f t="shared" si="3"/>
        <v>27843676</v>
      </c>
      <c r="R10" s="141">
        <f t="shared" si="4"/>
        <v>-3949</v>
      </c>
      <c r="S10" s="141">
        <f t="shared" si="5"/>
        <v>16840676</v>
      </c>
      <c r="T10" s="141">
        <f t="shared" si="6"/>
        <v>9660455</v>
      </c>
      <c r="U10" s="141">
        <f t="shared" si="7"/>
        <v>1346494</v>
      </c>
      <c r="V10" s="141"/>
    </row>
    <row r="11" spans="1:22" s="2" customFormat="1" ht="51" customHeight="1">
      <c r="A11" s="24" t="s">
        <v>62</v>
      </c>
      <c r="B11" s="141">
        <f t="shared" si="8"/>
        <v>54472275</v>
      </c>
      <c r="C11" s="141">
        <v>59134</v>
      </c>
      <c r="D11" s="141">
        <v>25754994</v>
      </c>
      <c r="E11" s="141">
        <v>20664367</v>
      </c>
      <c r="F11" s="141">
        <v>7993780</v>
      </c>
      <c r="G11" s="141">
        <f t="shared" si="2"/>
        <v>28329014</v>
      </c>
      <c r="H11" s="141">
        <v>58267</v>
      </c>
      <c r="I11" s="141">
        <v>10097046</v>
      </c>
      <c r="J11" s="141">
        <v>11577533</v>
      </c>
      <c r="K11" s="141">
        <v>6596168</v>
      </c>
      <c r="L11" s="136">
        <f t="shared" si="9"/>
        <v>52.01</v>
      </c>
      <c r="M11" s="141" t="s">
        <v>525</v>
      </c>
      <c r="N11" s="136">
        <f t="shared" si="10"/>
        <v>39.2</v>
      </c>
      <c r="O11" s="136">
        <f t="shared" si="11"/>
        <v>56.03</v>
      </c>
      <c r="P11" s="136">
        <f t="shared" si="12"/>
        <v>82.52</v>
      </c>
      <c r="Q11" s="141">
        <f t="shared" si="3"/>
        <v>26143261</v>
      </c>
      <c r="R11" s="141">
        <f t="shared" si="4"/>
        <v>867</v>
      </c>
      <c r="S11" s="141">
        <f t="shared" si="5"/>
        <v>15657948</v>
      </c>
      <c r="T11" s="141">
        <f t="shared" si="6"/>
        <v>9086834</v>
      </c>
      <c r="U11" s="141">
        <f t="shared" si="7"/>
        <v>1397612</v>
      </c>
      <c r="V11" s="141"/>
    </row>
    <row r="12" spans="1:22" s="2" customFormat="1" ht="51" customHeight="1">
      <c r="A12" s="24" t="s">
        <v>63</v>
      </c>
      <c r="B12" s="142">
        <f t="shared" si="8"/>
        <v>55422063</v>
      </c>
      <c r="C12" s="141">
        <v>12217</v>
      </c>
      <c r="D12" s="141">
        <v>26398583</v>
      </c>
      <c r="E12" s="141">
        <v>20589674</v>
      </c>
      <c r="F12" s="141">
        <v>8421589</v>
      </c>
      <c r="G12" s="141">
        <f t="shared" si="2"/>
        <v>30669240</v>
      </c>
      <c r="H12" s="141">
        <v>45177</v>
      </c>
      <c r="I12" s="141">
        <v>11555525</v>
      </c>
      <c r="J12" s="141">
        <v>12703381</v>
      </c>
      <c r="K12" s="141">
        <v>6365157</v>
      </c>
      <c r="L12" s="143">
        <f t="shared" si="9"/>
        <v>55.34</v>
      </c>
      <c r="M12" s="141" t="s">
        <v>525</v>
      </c>
      <c r="N12" s="143">
        <f t="shared" si="10"/>
        <v>43.77</v>
      </c>
      <c r="O12" s="143">
        <f t="shared" si="11"/>
        <v>61.7</v>
      </c>
      <c r="P12" s="143">
        <f t="shared" si="12"/>
        <v>75.58</v>
      </c>
      <c r="Q12" s="141">
        <f t="shared" si="3"/>
        <v>24752823</v>
      </c>
      <c r="R12" s="141">
        <f t="shared" si="4"/>
        <v>-32960</v>
      </c>
      <c r="S12" s="141">
        <f t="shared" si="5"/>
        <v>14843058</v>
      </c>
      <c r="T12" s="141">
        <f t="shared" si="6"/>
        <v>7886293</v>
      </c>
      <c r="U12" s="141">
        <f t="shared" si="7"/>
        <v>2056432</v>
      </c>
      <c r="V12" s="141"/>
    </row>
    <row r="13" spans="1:22" s="2" customFormat="1" ht="51" customHeight="1">
      <c r="A13" s="24" t="s">
        <v>64</v>
      </c>
      <c r="B13" s="141">
        <f>SUM(C13:F13)</f>
        <v>56805040</v>
      </c>
      <c r="C13" s="141">
        <v>48058</v>
      </c>
      <c r="D13" s="141">
        <v>27119177</v>
      </c>
      <c r="E13" s="141">
        <v>20733856</v>
      </c>
      <c r="F13" s="141">
        <v>8903949</v>
      </c>
      <c r="G13" s="141">
        <f t="shared" si="2"/>
        <v>35544169</v>
      </c>
      <c r="H13" s="141">
        <v>44668</v>
      </c>
      <c r="I13" s="141">
        <v>13712299</v>
      </c>
      <c r="J13" s="141">
        <v>14054334</v>
      </c>
      <c r="K13" s="141">
        <v>7732868</v>
      </c>
      <c r="L13" s="143">
        <f t="shared" si="9"/>
        <v>62.57</v>
      </c>
      <c r="M13" s="141" t="s">
        <v>525</v>
      </c>
      <c r="N13" s="143">
        <f t="shared" si="10"/>
        <v>50.56</v>
      </c>
      <c r="O13" s="143">
        <f t="shared" si="11"/>
        <v>67.78</v>
      </c>
      <c r="P13" s="143">
        <f t="shared" si="12"/>
        <v>86.85</v>
      </c>
      <c r="Q13" s="141">
        <f t="shared" si="3"/>
        <v>21260871</v>
      </c>
      <c r="R13" s="141">
        <f t="shared" si="4"/>
        <v>3390</v>
      </c>
      <c r="S13" s="141">
        <f t="shared" si="5"/>
        <v>13406878</v>
      </c>
      <c r="T13" s="141">
        <f t="shared" si="6"/>
        <v>6679522</v>
      </c>
      <c r="U13" s="141">
        <f t="shared" si="7"/>
        <v>1171081</v>
      </c>
      <c r="V13" s="141"/>
    </row>
    <row r="14" spans="1:22" s="2" customFormat="1" ht="51" customHeight="1">
      <c r="A14" s="24" t="s">
        <v>65</v>
      </c>
      <c r="B14" s="142">
        <f>SUM(C14:F14)</f>
        <v>57675440</v>
      </c>
      <c r="C14" s="141">
        <v>40608</v>
      </c>
      <c r="D14" s="141">
        <v>27246057</v>
      </c>
      <c r="E14" s="141">
        <v>21187715</v>
      </c>
      <c r="F14" s="141">
        <v>9201060</v>
      </c>
      <c r="G14" s="141">
        <f t="shared" si="2"/>
        <v>42601731</v>
      </c>
      <c r="H14" s="141">
        <v>47197</v>
      </c>
      <c r="I14" s="141">
        <v>16698819</v>
      </c>
      <c r="J14" s="141">
        <v>15984883</v>
      </c>
      <c r="K14" s="141">
        <v>9870832</v>
      </c>
      <c r="L14" s="143">
        <f t="shared" si="9"/>
        <v>73.86</v>
      </c>
      <c r="M14" s="141" t="s">
        <v>525</v>
      </c>
      <c r="N14" s="143">
        <f t="shared" si="10"/>
        <v>61.29</v>
      </c>
      <c r="O14" s="143">
        <f t="shared" si="11"/>
        <v>75.44</v>
      </c>
      <c r="P14" s="143">
        <f t="shared" si="12"/>
        <v>107.28</v>
      </c>
      <c r="Q14" s="141">
        <f t="shared" si="3"/>
        <v>15073709</v>
      </c>
      <c r="R14" s="141">
        <f t="shared" si="4"/>
        <v>-6589</v>
      </c>
      <c r="S14" s="141">
        <f t="shared" si="5"/>
        <v>10547238</v>
      </c>
      <c r="T14" s="141">
        <f t="shared" si="6"/>
        <v>5202832</v>
      </c>
      <c r="U14" s="141">
        <f t="shared" si="7"/>
        <v>-669772</v>
      </c>
      <c r="V14" s="141"/>
    </row>
    <row r="15" spans="1:22" s="2" customFormat="1" ht="51" customHeight="1">
      <c r="A15" s="24" t="s">
        <v>66</v>
      </c>
      <c r="B15" s="142">
        <f>SUM(C15:F15)</f>
        <v>59046402</v>
      </c>
      <c r="C15" s="141">
        <v>46134</v>
      </c>
      <c r="D15" s="141">
        <v>27627958</v>
      </c>
      <c r="E15" s="141">
        <v>21566920</v>
      </c>
      <c r="F15" s="141">
        <v>9805390</v>
      </c>
      <c r="G15" s="141">
        <f t="shared" si="2"/>
        <v>50147619</v>
      </c>
      <c r="H15" s="141">
        <v>45484</v>
      </c>
      <c r="I15" s="141">
        <v>20225256</v>
      </c>
      <c r="J15" s="141">
        <v>18310673</v>
      </c>
      <c r="K15" s="141">
        <v>11566206</v>
      </c>
      <c r="L15" s="143">
        <f t="shared" si="9"/>
        <v>84.93</v>
      </c>
      <c r="M15" s="141" t="s">
        <v>525</v>
      </c>
      <c r="N15" s="143">
        <f t="shared" si="10"/>
        <v>73.21</v>
      </c>
      <c r="O15" s="143">
        <f t="shared" si="11"/>
        <v>84.9</v>
      </c>
      <c r="P15" s="143">
        <f t="shared" si="12"/>
        <v>117.96</v>
      </c>
      <c r="Q15" s="141">
        <f t="shared" si="3"/>
        <v>8898783</v>
      </c>
      <c r="R15" s="141">
        <f t="shared" si="4"/>
        <v>650</v>
      </c>
      <c r="S15" s="141">
        <f t="shared" si="5"/>
        <v>7402702</v>
      </c>
      <c r="T15" s="141">
        <f t="shared" si="6"/>
        <v>3256247</v>
      </c>
      <c r="U15" s="141">
        <f t="shared" si="7"/>
        <v>-1760816</v>
      </c>
      <c r="V15" s="141"/>
    </row>
    <row r="16" spans="1:22" s="2" customFormat="1" ht="51" customHeight="1">
      <c r="A16" s="21" t="s">
        <v>163</v>
      </c>
      <c r="B16" s="144">
        <f>SUM(C16:F16)</f>
        <v>59250545</v>
      </c>
      <c r="C16" s="145">
        <v>42338</v>
      </c>
      <c r="D16" s="145">
        <v>27784198</v>
      </c>
      <c r="E16" s="145">
        <v>21768522</v>
      </c>
      <c r="F16" s="145">
        <v>9655487</v>
      </c>
      <c r="G16" s="145">
        <f t="shared" si="2"/>
        <v>57728247</v>
      </c>
      <c r="H16" s="145">
        <v>46303</v>
      </c>
      <c r="I16" s="145">
        <v>23573134</v>
      </c>
      <c r="J16" s="145">
        <v>20486592</v>
      </c>
      <c r="K16" s="145">
        <v>13622218</v>
      </c>
      <c r="L16" s="146">
        <f t="shared" si="9"/>
        <v>97.43</v>
      </c>
      <c r="M16" s="145" t="s">
        <v>525</v>
      </c>
      <c r="N16" s="146">
        <f t="shared" si="10"/>
        <v>84.84</v>
      </c>
      <c r="O16" s="146">
        <f t="shared" si="11"/>
        <v>94.11</v>
      </c>
      <c r="P16" s="146">
        <f t="shared" si="12"/>
        <v>141.08</v>
      </c>
      <c r="Q16" s="145">
        <f t="shared" si="3"/>
        <v>1522298</v>
      </c>
      <c r="R16" s="145">
        <f t="shared" si="4"/>
        <v>-3965</v>
      </c>
      <c r="S16" s="145">
        <f t="shared" si="5"/>
        <v>4211064</v>
      </c>
      <c r="T16" s="145">
        <f t="shared" si="6"/>
        <v>1281930</v>
      </c>
      <c r="U16" s="145">
        <f t="shared" si="7"/>
        <v>-3966731</v>
      </c>
      <c r="V16" s="141"/>
    </row>
    <row r="17" spans="1:22" s="118" customFormat="1" ht="24" customHeight="1">
      <c r="A17" s="147" t="s">
        <v>526</v>
      </c>
      <c r="B17" s="141"/>
      <c r="C17" s="141"/>
      <c r="D17" s="141"/>
      <c r="E17" s="141"/>
      <c r="F17" s="141"/>
      <c r="G17" s="141"/>
      <c r="H17" s="141"/>
      <c r="I17" s="141"/>
      <c r="J17" s="141"/>
      <c r="K17" s="141"/>
      <c r="L17" s="141"/>
      <c r="M17" s="141"/>
      <c r="N17" s="141"/>
      <c r="O17" s="141"/>
      <c r="P17" s="141"/>
      <c r="Q17" s="141"/>
      <c r="R17" s="141"/>
      <c r="S17" s="141"/>
      <c r="T17" s="141"/>
      <c r="U17" s="141"/>
      <c r="V17" s="141"/>
    </row>
    <row r="18" spans="1:22" ht="18.75" customHeight="1">
      <c r="A18" s="148" t="s">
        <v>527</v>
      </c>
      <c r="B18" s="141"/>
      <c r="C18" s="141"/>
      <c r="D18" s="141"/>
      <c r="E18" s="141"/>
      <c r="F18" s="141"/>
      <c r="G18" s="141"/>
      <c r="H18" s="141"/>
      <c r="I18" s="141"/>
      <c r="J18" s="141"/>
      <c r="K18" s="141"/>
      <c r="L18" s="141"/>
      <c r="M18" s="141"/>
      <c r="N18" s="141"/>
      <c r="O18" s="141"/>
      <c r="P18" s="141"/>
      <c r="Q18" s="141"/>
      <c r="R18" s="141"/>
      <c r="S18" s="141"/>
      <c r="T18" s="141"/>
      <c r="U18" s="141"/>
      <c r="V18" s="141"/>
    </row>
    <row r="19" spans="2:22" ht="33" customHeight="1">
      <c r="B19" s="141"/>
      <c r="C19" s="141"/>
      <c r="D19" s="141"/>
      <c r="E19" s="141"/>
      <c r="F19" s="141"/>
      <c r="G19" s="141"/>
      <c r="H19" s="141"/>
      <c r="I19" s="141"/>
      <c r="J19" s="141"/>
      <c r="K19" s="141"/>
      <c r="L19" s="141"/>
      <c r="M19" s="141"/>
      <c r="N19" s="141"/>
      <c r="O19" s="141"/>
      <c r="P19" s="141"/>
      <c r="Q19" s="141"/>
      <c r="R19" s="141"/>
      <c r="S19" s="141"/>
      <c r="T19" s="141"/>
      <c r="U19" s="141"/>
      <c r="V19" s="141"/>
    </row>
    <row r="20" spans="2:22" ht="33" customHeight="1">
      <c r="B20" s="141"/>
      <c r="C20" s="141"/>
      <c r="D20" s="141"/>
      <c r="E20" s="141"/>
      <c r="F20" s="141"/>
      <c r="G20" s="141"/>
      <c r="H20" s="141"/>
      <c r="I20" s="141"/>
      <c r="J20" s="141"/>
      <c r="K20" s="141"/>
      <c r="L20" s="141"/>
      <c r="M20" s="141"/>
      <c r="N20" s="141"/>
      <c r="O20" s="141"/>
      <c r="P20" s="141"/>
      <c r="Q20" s="141"/>
      <c r="R20" s="141"/>
      <c r="S20" s="141"/>
      <c r="T20" s="141"/>
      <c r="U20" s="141"/>
      <c r="V20" s="141"/>
    </row>
    <row r="21" spans="2:22" ht="33" customHeight="1">
      <c r="B21" s="141"/>
      <c r="C21" s="141"/>
      <c r="D21" s="141"/>
      <c r="E21" s="141"/>
      <c r="F21" s="141"/>
      <c r="G21" s="141"/>
      <c r="H21" s="141"/>
      <c r="I21" s="141"/>
      <c r="J21" s="141"/>
      <c r="K21" s="141"/>
      <c r="L21" s="141"/>
      <c r="M21" s="141"/>
      <c r="N21" s="141"/>
      <c r="O21" s="141"/>
      <c r="P21" s="141"/>
      <c r="Q21" s="141"/>
      <c r="R21" s="141"/>
      <c r="S21" s="141"/>
      <c r="T21" s="141"/>
      <c r="U21" s="141"/>
      <c r="V21" s="141"/>
    </row>
    <row r="22" spans="2:22" ht="33" customHeight="1">
      <c r="B22" s="141"/>
      <c r="C22" s="141"/>
      <c r="D22" s="141"/>
      <c r="E22" s="141"/>
      <c r="F22" s="141"/>
      <c r="G22" s="141"/>
      <c r="H22" s="141"/>
      <c r="I22" s="141"/>
      <c r="J22" s="141"/>
      <c r="K22" s="141"/>
      <c r="L22" s="141"/>
      <c r="M22" s="141"/>
      <c r="N22" s="141"/>
      <c r="O22" s="141"/>
      <c r="P22" s="141"/>
      <c r="Q22" s="141"/>
      <c r="R22" s="141"/>
      <c r="S22" s="141"/>
      <c r="T22" s="141"/>
      <c r="U22" s="141"/>
      <c r="V22" s="141"/>
    </row>
    <row r="23" spans="2:22" ht="33" customHeight="1">
      <c r="B23" s="141"/>
      <c r="C23" s="141"/>
      <c r="D23" s="141"/>
      <c r="E23" s="141"/>
      <c r="F23" s="141"/>
      <c r="G23" s="141"/>
      <c r="H23" s="141"/>
      <c r="I23" s="141"/>
      <c r="J23" s="141"/>
      <c r="K23" s="141"/>
      <c r="L23" s="141"/>
      <c r="M23" s="141"/>
      <c r="N23" s="141"/>
      <c r="O23" s="141"/>
      <c r="P23" s="141"/>
      <c r="Q23" s="141"/>
      <c r="R23" s="141"/>
      <c r="S23" s="141"/>
      <c r="T23" s="141"/>
      <c r="U23" s="141"/>
      <c r="V23" s="141"/>
    </row>
    <row r="24" spans="2:22" ht="33" customHeight="1">
      <c r="B24" s="141"/>
      <c r="C24" s="141"/>
      <c r="D24" s="141"/>
      <c r="E24" s="141"/>
      <c r="F24" s="141"/>
      <c r="G24" s="141"/>
      <c r="H24" s="141"/>
      <c r="I24" s="141"/>
      <c r="J24" s="141"/>
      <c r="K24" s="141"/>
      <c r="L24" s="141"/>
      <c r="M24" s="141"/>
      <c r="N24" s="141"/>
      <c r="O24" s="141"/>
      <c r="P24" s="141"/>
      <c r="Q24" s="141"/>
      <c r="R24" s="141"/>
      <c r="S24" s="141"/>
      <c r="T24" s="141"/>
      <c r="U24" s="141"/>
      <c r="V24" s="141"/>
    </row>
    <row r="25" spans="2:22" ht="33" customHeight="1">
      <c r="B25" s="141"/>
      <c r="C25" s="141"/>
      <c r="D25" s="141"/>
      <c r="E25" s="141"/>
      <c r="F25" s="141"/>
      <c r="G25" s="141"/>
      <c r="H25" s="141"/>
      <c r="I25" s="141"/>
      <c r="J25" s="141"/>
      <c r="K25" s="141"/>
      <c r="L25" s="141"/>
      <c r="M25" s="141"/>
      <c r="N25" s="141"/>
      <c r="O25" s="141"/>
      <c r="P25" s="141"/>
      <c r="Q25" s="141"/>
      <c r="R25" s="141"/>
      <c r="S25" s="141"/>
      <c r="T25" s="141"/>
      <c r="U25" s="141"/>
      <c r="V25" s="141"/>
    </row>
    <row r="26" spans="2:22" ht="33" customHeight="1">
      <c r="B26" s="141"/>
      <c r="C26" s="141"/>
      <c r="D26" s="141"/>
      <c r="E26" s="141"/>
      <c r="F26" s="141"/>
      <c r="G26" s="141"/>
      <c r="H26" s="141"/>
      <c r="I26" s="141"/>
      <c r="J26" s="141"/>
      <c r="K26" s="141"/>
      <c r="L26" s="141"/>
      <c r="M26" s="141"/>
      <c r="N26" s="141"/>
      <c r="O26" s="141"/>
      <c r="P26" s="141"/>
      <c r="Q26" s="141"/>
      <c r="R26" s="141"/>
      <c r="S26" s="141"/>
      <c r="T26" s="141"/>
      <c r="U26" s="141"/>
      <c r="V26" s="141"/>
    </row>
    <row r="27" spans="2:22" ht="33" customHeight="1">
      <c r="B27" s="141"/>
      <c r="C27" s="141"/>
      <c r="D27" s="141"/>
      <c r="E27" s="141"/>
      <c r="F27" s="141"/>
      <c r="G27" s="141"/>
      <c r="H27" s="141"/>
      <c r="I27" s="141"/>
      <c r="J27" s="141"/>
      <c r="K27" s="141"/>
      <c r="L27" s="141"/>
      <c r="M27" s="141"/>
      <c r="N27" s="141"/>
      <c r="O27" s="141"/>
      <c r="P27" s="141"/>
      <c r="Q27" s="141"/>
      <c r="R27" s="141"/>
      <c r="S27" s="141"/>
      <c r="T27" s="141"/>
      <c r="U27" s="141"/>
      <c r="V27" s="141"/>
    </row>
    <row r="28" spans="2:22" ht="33" customHeight="1">
      <c r="B28" s="141"/>
      <c r="C28" s="141"/>
      <c r="D28" s="141"/>
      <c r="E28" s="141"/>
      <c r="F28" s="141"/>
      <c r="G28" s="141"/>
      <c r="H28" s="141"/>
      <c r="I28" s="141"/>
      <c r="J28" s="141"/>
      <c r="K28" s="141"/>
      <c r="L28" s="141"/>
      <c r="M28" s="141"/>
      <c r="N28" s="141"/>
      <c r="O28" s="141"/>
      <c r="P28" s="141"/>
      <c r="Q28" s="141"/>
      <c r="R28" s="141"/>
      <c r="S28" s="141"/>
      <c r="T28" s="141"/>
      <c r="U28" s="141"/>
      <c r="V28" s="141"/>
    </row>
    <row r="29" spans="2:22" ht="33" customHeight="1">
      <c r="B29" s="141"/>
      <c r="C29" s="141"/>
      <c r="D29" s="141"/>
      <c r="E29" s="141"/>
      <c r="F29" s="141"/>
      <c r="G29" s="141"/>
      <c r="H29" s="141"/>
      <c r="I29" s="141"/>
      <c r="J29" s="141"/>
      <c r="K29" s="141"/>
      <c r="L29" s="141"/>
      <c r="M29" s="141"/>
      <c r="N29" s="141"/>
      <c r="O29" s="141"/>
      <c r="P29" s="141"/>
      <c r="Q29" s="141"/>
      <c r="R29" s="141"/>
      <c r="S29" s="141"/>
      <c r="T29" s="141"/>
      <c r="U29" s="141"/>
      <c r="V29" s="141"/>
    </row>
    <row r="30" spans="2:22" ht="33" customHeight="1">
      <c r="B30" s="141"/>
      <c r="C30" s="141"/>
      <c r="D30" s="141"/>
      <c r="E30" s="141"/>
      <c r="F30" s="141"/>
      <c r="G30" s="141"/>
      <c r="H30" s="141"/>
      <c r="I30" s="141"/>
      <c r="J30" s="141"/>
      <c r="K30" s="141"/>
      <c r="L30" s="141"/>
      <c r="M30" s="141"/>
      <c r="N30" s="141"/>
      <c r="O30" s="141"/>
      <c r="P30" s="141"/>
      <c r="Q30" s="141"/>
      <c r="R30" s="141"/>
      <c r="S30" s="141"/>
      <c r="T30" s="141"/>
      <c r="U30" s="141"/>
      <c r="V30" s="141"/>
    </row>
    <row r="31" spans="2:22" ht="33" customHeight="1">
      <c r="B31" s="141"/>
      <c r="C31" s="141"/>
      <c r="D31" s="141"/>
      <c r="E31" s="141"/>
      <c r="F31" s="141"/>
      <c r="G31" s="141"/>
      <c r="H31" s="141"/>
      <c r="I31" s="141"/>
      <c r="J31" s="141"/>
      <c r="K31" s="141"/>
      <c r="L31" s="141"/>
      <c r="M31" s="141"/>
      <c r="N31" s="141"/>
      <c r="O31" s="141"/>
      <c r="P31" s="141"/>
      <c r="Q31" s="141"/>
      <c r="R31" s="141"/>
      <c r="S31" s="141"/>
      <c r="T31" s="141"/>
      <c r="U31" s="141"/>
      <c r="V31" s="141"/>
    </row>
    <row r="32" spans="2:22" ht="33" customHeight="1">
      <c r="B32" s="141"/>
      <c r="C32" s="141"/>
      <c r="D32" s="141"/>
      <c r="E32" s="141"/>
      <c r="F32" s="141"/>
      <c r="G32" s="141"/>
      <c r="H32" s="141"/>
      <c r="I32" s="141"/>
      <c r="J32" s="141"/>
      <c r="K32" s="141"/>
      <c r="L32" s="141"/>
      <c r="M32" s="141"/>
      <c r="N32" s="141"/>
      <c r="O32" s="141"/>
      <c r="P32" s="141"/>
      <c r="Q32" s="141"/>
      <c r="R32" s="141"/>
      <c r="S32" s="141"/>
      <c r="T32" s="141"/>
      <c r="U32" s="141"/>
      <c r="V32" s="141"/>
    </row>
    <row r="33" spans="2:22" ht="33" customHeight="1">
      <c r="B33" s="141"/>
      <c r="C33" s="141"/>
      <c r="D33" s="141"/>
      <c r="E33" s="141"/>
      <c r="F33" s="141"/>
      <c r="G33" s="141"/>
      <c r="H33" s="141"/>
      <c r="I33" s="141"/>
      <c r="J33" s="141"/>
      <c r="K33" s="141"/>
      <c r="L33" s="141"/>
      <c r="M33" s="141"/>
      <c r="N33" s="141"/>
      <c r="O33" s="141"/>
      <c r="P33" s="141"/>
      <c r="Q33" s="141"/>
      <c r="R33" s="141"/>
      <c r="S33" s="141"/>
      <c r="T33" s="141"/>
      <c r="U33" s="141"/>
      <c r="V33" s="141"/>
    </row>
    <row r="34" spans="2:22" ht="33" customHeight="1">
      <c r="B34" s="141"/>
      <c r="C34" s="141"/>
      <c r="D34" s="141"/>
      <c r="E34" s="141"/>
      <c r="F34" s="141"/>
      <c r="G34" s="141"/>
      <c r="H34" s="141"/>
      <c r="I34" s="141"/>
      <c r="J34" s="141"/>
      <c r="K34" s="141"/>
      <c r="L34" s="141"/>
      <c r="M34" s="141"/>
      <c r="N34" s="141"/>
      <c r="O34" s="141"/>
      <c r="P34" s="141"/>
      <c r="Q34" s="141"/>
      <c r="R34" s="141"/>
      <c r="S34" s="141"/>
      <c r="T34" s="141"/>
      <c r="U34" s="141"/>
      <c r="V34" s="141"/>
    </row>
    <row r="35" spans="2:22" ht="33" customHeight="1">
      <c r="B35" s="141"/>
      <c r="C35" s="141"/>
      <c r="D35" s="141"/>
      <c r="E35" s="141"/>
      <c r="F35" s="141"/>
      <c r="G35" s="141"/>
      <c r="H35" s="141"/>
      <c r="I35" s="141"/>
      <c r="J35" s="141"/>
      <c r="K35" s="141"/>
      <c r="L35" s="141"/>
      <c r="M35" s="141"/>
      <c r="N35" s="141"/>
      <c r="O35" s="141"/>
      <c r="P35" s="141"/>
      <c r="Q35" s="141"/>
      <c r="R35" s="141"/>
      <c r="S35" s="141"/>
      <c r="T35" s="141"/>
      <c r="U35" s="141"/>
      <c r="V35" s="141"/>
    </row>
    <row r="36" spans="2:22" ht="33" customHeight="1">
      <c r="B36" s="141"/>
      <c r="C36" s="141"/>
      <c r="D36" s="141"/>
      <c r="E36" s="141"/>
      <c r="F36" s="141"/>
      <c r="G36" s="141"/>
      <c r="H36" s="141"/>
      <c r="I36" s="141"/>
      <c r="J36" s="141"/>
      <c r="K36" s="141"/>
      <c r="L36" s="141"/>
      <c r="M36" s="141"/>
      <c r="N36" s="141"/>
      <c r="O36" s="141"/>
      <c r="P36" s="141"/>
      <c r="Q36" s="141"/>
      <c r="R36" s="141"/>
      <c r="S36" s="141"/>
      <c r="T36" s="141"/>
      <c r="U36" s="141"/>
      <c r="V36" s="141"/>
    </row>
    <row r="37" spans="2:22" ht="33" customHeight="1">
      <c r="B37" s="141"/>
      <c r="C37" s="141"/>
      <c r="D37" s="141"/>
      <c r="E37" s="141"/>
      <c r="F37" s="141"/>
      <c r="G37" s="141"/>
      <c r="H37" s="141"/>
      <c r="I37" s="141"/>
      <c r="J37" s="141"/>
      <c r="K37" s="141"/>
      <c r="L37" s="141"/>
      <c r="M37" s="141"/>
      <c r="N37" s="141"/>
      <c r="O37" s="141"/>
      <c r="P37" s="141"/>
      <c r="Q37" s="141"/>
      <c r="R37" s="141"/>
      <c r="S37" s="141"/>
      <c r="T37" s="141"/>
      <c r="U37" s="141"/>
      <c r="V37" s="141"/>
    </row>
    <row r="38" spans="2:22" ht="33" customHeight="1">
      <c r="B38" s="141"/>
      <c r="C38" s="141"/>
      <c r="D38" s="141"/>
      <c r="E38" s="141"/>
      <c r="F38" s="141"/>
      <c r="G38" s="141"/>
      <c r="H38" s="141"/>
      <c r="I38" s="141"/>
      <c r="J38" s="141"/>
      <c r="K38" s="141"/>
      <c r="L38" s="141"/>
      <c r="M38" s="141"/>
      <c r="N38" s="141"/>
      <c r="O38" s="141"/>
      <c r="P38" s="141"/>
      <c r="Q38" s="141"/>
      <c r="R38" s="141"/>
      <c r="S38" s="141"/>
      <c r="T38" s="141"/>
      <c r="U38" s="141"/>
      <c r="V38" s="141"/>
    </row>
    <row r="39" spans="2:22" ht="33" customHeight="1">
      <c r="B39" s="141"/>
      <c r="C39" s="141"/>
      <c r="D39" s="141"/>
      <c r="E39" s="141"/>
      <c r="F39" s="141"/>
      <c r="G39" s="141"/>
      <c r="H39" s="141"/>
      <c r="I39" s="141"/>
      <c r="J39" s="141"/>
      <c r="K39" s="141"/>
      <c r="L39" s="141"/>
      <c r="M39" s="141"/>
      <c r="N39" s="141"/>
      <c r="O39" s="141"/>
      <c r="P39" s="141"/>
      <c r="Q39" s="141"/>
      <c r="R39" s="141"/>
      <c r="S39" s="141"/>
      <c r="T39" s="141"/>
      <c r="U39" s="141"/>
      <c r="V39" s="141"/>
    </row>
    <row r="40" spans="2:22" ht="33" customHeight="1">
      <c r="B40" s="141"/>
      <c r="C40" s="141"/>
      <c r="D40" s="141"/>
      <c r="E40" s="141"/>
      <c r="F40" s="141"/>
      <c r="G40" s="141"/>
      <c r="H40" s="141"/>
      <c r="I40" s="141"/>
      <c r="J40" s="141"/>
      <c r="K40" s="141"/>
      <c r="L40" s="141"/>
      <c r="M40" s="141"/>
      <c r="N40" s="141"/>
      <c r="O40" s="141"/>
      <c r="P40" s="141"/>
      <c r="Q40" s="141"/>
      <c r="R40" s="141"/>
      <c r="S40" s="141"/>
      <c r="T40" s="141"/>
      <c r="U40" s="141"/>
      <c r="V40" s="141"/>
    </row>
    <row r="41" spans="2:22" ht="33" customHeight="1">
      <c r="B41" s="141"/>
      <c r="C41" s="141"/>
      <c r="D41" s="141"/>
      <c r="E41" s="141"/>
      <c r="F41" s="141"/>
      <c r="G41" s="141"/>
      <c r="H41" s="141"/>
      <c r="I41" s="141"/>
      <c r="J41" s="141"/>
      <c r="K41" s="141"/>
      <c r="L41" s="141"/>
      <c r="M41" s="141"/>
      <c r="N41" s="141"/>
      <c r="O41" s="141"/>
      <c r="P41" s="141"/>
      <c r="Q41" s="141"/>
      <c r="R41" s="141"/>
      <c r="S41" s="141"/>
      <c r="T41" s="141"/>
      <c r="U41" s="141"/>
      <c r="V41" s="141"/>
    </row>
    <row r="42" spans="2:22" ht="33" customHeight="1">
      <c r="B42" s="141"/>
      <c r="C42" s="141"/>
      <c r="D42" s="141"/>
      <c r="E42" s="141"/>
      <c r="F42" s="141"/>
      <c r="G42" s="141"/>
      <c r="H42" s="141"/>
      <c r="I42" s="141"/>
      <c r="J42" s="141"/>
      <c r="K42" s="141"/>
      <c r="L42" s="141"/>
      <c r="M42" s="141"/>
      <c r="N42" s="141"/>
      <c r="O42" s="141"/>
      <c r="P42" s="141"/>
      <c r="Q42" s="141"/>
      <c r="R42" s="141"/>
      <c r="S42" s="141"/>
      <c r="T42" s="141"/>
      <c r="U42" s="141"/>
      <c r="V42" s="141"/>
    </row>
    <row r="43" spans="2:22" ht="33" customHeight="1">
      <c r="B43" s="141"/>
      <c r="C43" s="141"/>
      <c r="D43" s="141"/>
      <c r="E43" s="141"/>
      <c r="F43" s="141"/>
      <c r="G43" s="141"/>
      <c r="H43" s="141"/>
      <c r="I43" s="141"/>
      <c r="J43" s="141"/>
      <c r="K43" s="141"/>
      <c r="L43" s="141"/>
      <c r="M43" s="141"/>
      <c r="N43" s="141"/>
      <c r="O43" s="141"/>
      <c r="P43" s="141"/>
      <c r="Q43" s="141"/>
      <c r="R43" s="141"/>
      <c r="S43" s="141"/>
      <c r="T43" s="141"/>
      <c r="U43" s="141"/>
      <c r="V43" s="141"/>
    </row>
    <row r="44" spans="2:22" ht="33" customHeight="1">
      <c r="B44" s="141"/>
      <c r="C44" s="141"/>
      <c r="D44" s="141"/>
      <c r="E44" s="141"/>
      <c r="F44" s="141"/>
      <c r="G44" s="141"/>
      <c r="H44" s="141"/>
      <c r="I44" s="141"/>
      <c r="J44" s="141"/>
      <c r="K44" s="141"/>
      <c r="L44" s="141"/>
      <c r="M44" s="141"/>
      <c r="N44" s="141"/>
      <c r="O44" s="141"/>
      <c r="P44" s="141"/>
      <c r="Q44" s="141"/>
      <c r="R44" s="141"/>
      <c r="S44" s="141"/>
      <c r="T44" s="141"/>
      <c r="U44" s="141"/>
      <c r="V44" s="141"/>
    </row>
    <row r="45" spans="2:22" ht="33" customHeight="1">
      <c r="B45" s="141"/>
      <c r="C45" s="141"/>
      <c r="D45" s="141"/>
      <c r="E45" s="141"/>
      <c r="F45" s="141"/>
      <c r="G45" s="141"/>
      <c r="H45" s="141"/>
      <c r="I45" s="141"/>
      <c r="J45" s="141"/>
      <c r="K45" s="141"/>
      <c r="L45" s="141"/>
      <c r="M45" s="141"/>
      <c r="N45" s="141"/>
      <c r="O45" s="141"/>
      <c r="P45" s="141"/>
      <c r="Q45" s="141"/>
      <c r="R45" s="141"/>
      <c r="S45" s="141"/>
      <c r="T45" s="141"/>
      <c r="U45" s="141"/>
      <c r="V45" s="141"/>
    </row>
    <row r="46" spans="2:22" ht="33" customHeight="1">
      <c r="B46" s="141"/>
      <c r="C46" s="141"/>
      <c r="D46" s="141"/>
      <c r="E46" s="141"/>
      <c r="F46" s="141"/>
      <c r="G46" s="141"/>
      <c r="H46" s="141"/>
      <c r="I46" s="141"/>
      <c r="J46" s="141"/>
      <c r="K46" s="141"/>
      <c r="L46" s="141"/>
      <c r="M46" s="141"/>
      <c r="N46" s="141"/>
      <c r="O46" s="141"/>
      <c r="P46" s="141"/>
      <c r="Q46" s="141"/>
      <c r="R46" s="141"/>
      <c r="S46" s="141"/>
      <c r="T46" s="141"/>
      <c r="U46" s="141"/>
      <c r="V46" s="141"/>
    </row>
    <row r="47" spans="2:22" ht="33" customHeight="1">
      <c r="B47" s="141"/>
      <c r="C47" s="141"/>
      <c r="D47" s="141"/>
      <c r="E47" s="141"/>
      <c r="F47" s="141"/>
      <c r="G47" s="141"/>
      <c r="H47" s="141"/>
      <c r="I47" s="141"/>
      <c r="J47" s="141"/>
      <c r="K47" s="141"/>
      <c r="L47" s="141"/>
      <c r="M47" s="141"/>
      <c r="N47" s="141"/>
      <c r="O47" s="141"/>
      <c r="P47" s="141"/>
      <c r="Q47" s="141"/>
      <c r="R47" s="141"/>
      <c r="S47" s="141"/>
      <c r="T47" s="141"/>
      <c r="U47" s="141"/>
      <c r="V47" s="141"/>
    </row>
    <row r="48" spans="2:22" ht="33" customHeight="1">
      <c r="B48" s="141"/>
      <c r="C48" s="141"/>
      <c r="D48" s="141"/>
      <c r="E48" s="141"/>
      <c r="F48" s="141"/>
      <c r="G48" s="141"/>
      <c r="H48" s="141"/>
      <c r="I48" s="141"/>
      <c r="J48" s="141"/>
      <c r="K48" s="141"/>
      <c r="L48" s="141"/>
      <c r="M48" s="141"/>
      <c r="N48" s="141"/>
      <c r="O48" s="141"/>
      <c r="P48" s="141"/>
      <c r="Q48" s="141"/>
      <c r="R48" s="141"/>
      <c r="S48" s="141"/>
      <c r="T48" s="141"/>
      <c r="U48" s="141"/>
      <c r="V48" s="141"/>
    </row>
    <row r="49" spans="2:22" ht="33" customHeight="1">
      <c r="B49" s="141"/>
      <c r="C49" s="141"/>
      <c r="D49" s="141"/>
      <c r="E49" s="141"/>
      <c r="F49" s="141"/>
      <c r="G49" s="141"/>
      <c r="H49" s="141"/>
      <c r="I49" s="141"/>
      <c r="J49" s="141"/>
      <c r="K49" s="141"/>
      <c r="L49" s="141"/>
      <c r="M49" s="141"/>
      <c r="N49" s="141"/>
      <c r="O49" s="141"/>
      <c r="P49" s="141"/>
      <c r="Q49" s="141"/>
      <c r="R49" s="141"/>
      <c r="S49" s="141"/>
      <c r="T49" s="141"/>
      <c r="U49" s="141"/>
      <c r="V49" s="141"/>
    </row>
    <row r="50" spans="2:22" ht="33" customHeight="1">
      <c r="B50" s="141"/>
      <c r="C50" s="141"/>
      <c r="D50" s="141"/>
      <c r="E50" s="141"/>
      <c r="F50" s="141"/>
      <c r="G50" s="141"/>
      <c r="H50" s="141"/>
      <c r="I50" s="141"/>
      <c r="J50" s="141"/>
      <c r="K50" s="141"/>
      <c r="L50" s="141"/>
      <c r="M50" s="141"/>
      <c r="N50" s="141"/>
      <c r="O50" s="141"/>
      <c r="P50" s="141"/>
      <c r="Q50" s="141"/>
      <c r="R50" s="141"/>
      <c r="S50" s="141"/>
      <c r="T50" s="141"/>
      <c r="U50" s="141"/>
      <c r="V50" s="141"/>
    </row>
    <row r="51" spans="2:22" ht="33" customHeight="1">
      <c r="B51" s="141"/>
      <c r="C51" s="141"/>
      <c r="D51" s="141"/>
      <c r="E51" s="141"/>
      <c r="F51" s="141"/>
      <c r="G51" s="141"/>
      <c r="H51" s="141"/>
      <c r="I51" s="141"/>
      <c r="J51" s="141"/>
      <c r="K51" s="141"/>
      <c r="L51" s="141"/>
      <c r="M51" s="141"/>
      <c r="N51" s="141"/>
      <c r="O51" s="141"/>
      <c r="P51" s="141"/>
      <c r="Q51" s="141"/>
      <c r="R51" s="141"/>
      <c r="S51" s="141"/>
      <c r="T51" s="141"/>
      <c r="U51" s="141"/>
      <c r="V51" s="141"/>
    </row>
    <row r="52" spans="2:22" ht="33" customHeight="1">
      <c r="B52" s="141"/>
      <c r="C52" s="141"/>
      <c r="D52" s="141"/>
      <c r="E52" s="141"/>
      <c r="F52" s="141"/>
      <c r="G52" s="141"/>
      <c r="H52" s="141"/>
      <c r="I52" s="141"/>
      <c r="J52" s="141"/>
      <c r="K52" s="141"/>
      <c r="L52" s="141"/>
      <c r="M52" s="141"/>
      <c r="N52" s="141"/>
      <c r="O52" s="141"/>
      <c r="P52" s="141"/>
      <c r="Q52" s="141"/>
      <c r="R52" s="141"/>
      <c r="S52" s="141"/>
      <c r="T52" s="141"/>
      <c r="U52" s="141"/>
      <c r="V52" s="141"/>
    </row>
    <row r="53" spans="2:22" ht="33" customHeight="1">
      <c r="B53" s="141"/>
      <c r="C53" s="141"/>
      <c r="D53" s="141"/>
      <c r="E53" s="141"/>
      <c r="F53" s="141"/>
      <c r="G53" s="141"/>
      <c r="H53" s="141"/>
      <c r="I53" s="141"/>
      <c r="J53" s="141"/>
      <c r="K53" s="141"/>
      <c r="L53" s="141"/>
      <c r="M53" s="141"/>
      <c r="N53" s="141"/>
      <c r="O53" s="141"/>
      <c r="P53" s="141"/>
      <c r="Q53" s="141"/>
      <c r="R53" s="141"/>
      <c r="S53" s="141"/>
      <c r="T53" s="141"/>
      <c r="U53" s="141"/>
      <c r="V53" s="141"/>
    </row>
    <row r="54" spans="2:22" ht="33" customHeight="1">
      <c r="B54" s="141"/>
      <c r="C54" s="141"/>
      <c r="D54" s="141"/>
      <c r="E54" s="141"/>
      <c r="F54" s="141"/>
      <c r="G54" s="141"/>
      <c r="H54" s="141"/>
      <c r="I54" s="141"/>
      <c r="J54" s="141"/>
      <c r="K54" s="141"/>
      <c r="L54" s="141"/>
      <c r="M54" s="141"/>
      <c r="N54" s="141"/>
      <c r="O54" s="141"/>
      <c r="P54" s="141"/>
      <c r="Q54" s="141"/>
      <c r="R54" s="141"/>
      <c r="S54" s="141"/>
      <c r="T54" s="141"/>
      <c r="U54" s="141"/>
      <c r="V54" s="141"/>
    </row>
    <row r="55" spans="2:22" ht="33" customHeight="1">
      <c r="B55" s="141"/>
      <c r="C55" s="141"/>
      <c r="D55" s="141"/>
      <c r="E55" s="141"/>
      <c r="F55" s="141"/>
      <c r="G55" s="141"/>
      <c r="H55" s="141"/>
      <c r="I55" s="141"/>
      <c r="J55" s="141"/>
      <c r="K55" s="141"/>
      <c r="L55" s="141"/>
      <c r="M55" s="141"/>
      <c r="N55" s="141"/>
      <c r="O55" s="141"/>
      <c r="P55" s="141"/>
      <c r="Q55" s="141"/>
      <c r="R55" s="141"/>
      <c r="S55" s="141"/>
      <c r="T55" s="141"/>
      <c r="U55" s="141"/>
      <c r="V55" s="141"/>
    </row>
    <row r="56" spans="2:22" ht="33" customHeight="1">
      <c r="B56" s="141"/>
      <c r="C56" s="141"/>
      <c r="D56" s="141"/>
      <c r="E56" s="141"/>
      <c r="F56" s="141"/>
      <c r="G56" s="141"/>
      <c r="H56" s="141"/>
      <c r="I56" s="141"/>
      <c r="J56" s="141"/>
      <c r="K56" s="141"/>
      <c r="L56" s="141"/>
      <c r="M56" s="141"/>
      <c r="N56" s="141"/>
      <c r="O56" s="141"/>
      <c r="P56" s="141"/>
      <c r="Q56" s="141"/>
      <c r="R56" s="141"/>
      <c r="S56" s="141"/>
      <c r="T56" s="141"/>
      <c r="U56" s="141"/>
      <c r="V56" s="141"/>
    </row>
    <row r="57" spans="2:22" ht="33" customHeight="1">
      <c r="B57" s="141"/>
      <c r="C57" s="141"/>
      <c r="D57" s="141"/>
      <c r="E57" s="141"/>
      <c r="F57" s="141"/>
      <c r="G57" s="141"/>
      <c r="H57" s="141"/>
      <c r="I57" s="141"/>
      <c r="J57" s="141"/>
      <c r="K57" s="141"/>
      <c r="L57" s="141"/>
      <c r="M57" s="141"/>
      <c r="N57" s="141"/>
      <c r="O57" s="141"/>
      <c r="P57" s="141"/>
      <c r="Q57" s="141"/>
      <c r="R57" s="141"/>
      <c r="S57" s="141"/>
      <c r="T57" s="141"/>
      <c r="U57" s="141"/>
      <c r="V57" s="141"/>
    </row>
    <row r="58" spans="2:22" ht="33" customHeight="1">
      <c r="B58" s="141"/>
      <c r="C58" s="141"/>
      <c r="D58" s="141"/>
      <c r="E58" s="141"/>
      <c r="F58" s="141"/>
      <c r="G58" s="141"/>
      <c r="H58" s="141"/>
      <c r="I58" s="141"/>
      <c r="J58" s="141"/>
      <c r="K58" s="141"/>
      <c r="L58" s="141"/>
      <c r="M58" s="141"/>
      <c r="N58" s="141"/>
      <c r="O58" s="141"/>
      <c r="P58" s="141"/>
      <c r="Q58" s="141"/>
      <c r="R58" s="141"/>
      <c r="S58" s="141"/>
      <c r="T58" s="141"/>
      <c r="U58" s="141"/>
      <c r="V58" s="141"/>
    </row>
    <row r="59" spans="2:22" ht="74.25" customHeight="1">
      <c r="B59" s="141"/>
      <c r="C59" s="141"/>
      <c r="D59" s="141"/>
      <c r="E59" s="141"/>
      <c r="F59" s="141"/>
      <c r="G59" s="141"/>
      <c r="H59" s="141"/>
      <c r="I59" s="141"/>
      <c r="J59" s="141"/>
      <c r="K59" s="141"/>
      <c r="L59" s="141"/>
      <c r="M59" s="141"/>
      <c r="N59" s="141"/>
      <c r="O59" s="141"/>
      <c r="P59" s="141"/>
      <c r="Q59" s="141"/>
      <c r="R59" s="141"/>
      <c r="S59" s="141"/>
      <c r="T59" s="141"/>
      <c r="U59" s="141"/>
      <c r="V59" s="141"/>
    </row>
    <row r="60" spans="2:22" ht="74.25" customHeight="1">
      <c r="B60" s="141"/>
      <c r="C60" s="141"/>
      <c r="D60" s="141"/>
      <c r="E60" s="141"/>
      <c r="F60" s="141"/>
      <c r="G60" s="141"/>
      <c r="H60" s="141"/>
      <c r="I60" s="141"/>
      <c r="J60" s="141"/>
      <c r="K60" s="141"/>
      <c r="L60" s="141"/>
      <c r="M60" s="141"/>
      <c r="N60" s="141"/>
      <c r="O60" s="141"/>
      <c r="P60" s="141"/>
      <c r="Q60" s="141"/>
      <c r="R60" s="141"/>
      <c r="S60" s="141"/>
      <c r="T60" s="141"/>
      <c r="U60" s="141"/>
      <c r="V60" s="141"/>
    </row>
    <row r="61" spans="2:22" ht="74.25" customHeight="1">
      <c r="B61" s="141"/>
      <c r="C61" s="141"/>
      <c r="D61" s="141"/>
      <c r="E61" s="141"/>
      <c r="F61" s="141"/>
      <c r="G61" s="141"/>
      <c r="H61" s="141"/>
      <c r="I61" s="141"/>
      <c r="J61" s="141"/>
      <c r="K61" s="141"/>
      <c r="L61" s="141"/>
      <c r="M61" s="141"/>
      <c r="N61" s="141"/>
      <c r="O61" s="141"/>
      <c r="P61" s="141"/>
      <c r="Q61" s="141"/>
      <c r="R61" s="141"/>
      <c r="S61" s="141"/>
      <c r="T61" s="141"/>
      <c r="U61" s="141"/>
      <c r="V61" s="141"/>
    </row>
    <row r="62" spans="2:22" ht="74.25" customHeight="1">
      <c r="B62" s="141"/>
      <c r="C62" s="141"/>
      <c r="D62" s="141"/>
      <c r="E62" s="141"/>
      <c r="F62" s="141"/>
      <c r="G62" s="141"/>
      <c r="H62" s="141"/>
      <c r="I62" s="141"/>
      <c r="J62" s="141"/>
      <c r="K62" s="141"/>
      <c r="L62" s="141"/>
      <c r="M62" s="141"/>
      <c r="N62" s="141"/>
      <c r="O62" s="141"/>
      <c r="P62" s="141"/>
      <c r="Q62" s="141"/>
      <c r="R62" s="141"/>
      <c r="S62" s="141"/>
      <c r="T62" s="141"/>
      <c r="U62" s="141"/>
      <c r="V62" s="141"/>
    </row>
    <row r="63" spans="2:22" ht="74.25" customHeight="1">
      <c r="B63" s="141"/>
      <c r="C63" s="141"/>
      <c r="D63" s="141"/>
      <c r="E63" s="141"/>
      <c r="F63" s="141"/>
      <c r="G63" s="141"/>
      <c r="H63" s="141"/>
      <c r="I63" s="141"/>
      <c r="J63" s="141"/>
      <c r="K63" s="141"/>
      <c r="L63" s="141"/>
      <c r="M63" s="141"/>
      <c r="N63" s="141"/>
      <c r="O63" s="141"/>
      <c r="P63" s="141"/>
      <c r="Q63" s="141"/>
      <c r="R63" s="141"/>
      <c r="S63" s="141"/>
      <c r="T63" s="141"/>
      <c r="U63" s="141"/>
      <c r="V63" s="141"/>
    </row>
    <row r="64" spans="2:22" ht="74.25" customHeight="1">
      <c r="B64" s="141"/>
      <c r="C64" s="141"/>
      <c r="D64" s="141"/>
      <c r="E64" s="141"/>
      <c r="F64" s="141"/>
      <c r="G64" s="141"/>
      <c r="H64" s="141"/>
      <c r="I64" s="141"/>
      <c r="J64" s="141"/>
      <c r="K64" s="141"/>
      <c r="L64" s="141"/>
      <c r="M64" s="141"/>
      <c r="N64" s="141"/>
      <c r="O64" s="141"/>
      <c r="P64" s="141"/>
      <c r="Q64" s="141"/>
      <c r="R64" s="141"/>
      <c r="S64" s="141"/>
      <c r="T64" s="141"/>
      <c r="U64" s="141"/>
      <c r="V64" s="141"/>
    </row>
    <row r="65" spans="2:22" ht="74.25" customHeight="1">
      <c r="B65" s="141"/>
      <c r="C65" s="141"/>
      <c r="D65" s="141"/>
      <c r="E65" s="141"/>
      <c r="F65" s="141"/>
      <c r="G65" s="141"/>
      <c r="H65" s="141"/>
      <c r="I65" s="141"/>
      <c r="J65" s="141"/>
      <c r="K65" s="141"/>
      <c r="L65" s="141"/>
      <c r="M65" s="141"/>
      <c r="N65" s="141"/>
      <c r="O65" s="141"/>
      <c r="P65" s="141"/>
      <c r="Q65" s="141"/>
      <c r="R65" s="141"/>
      <c r="S65" s="141"/>
      <c r="T65" s="141"/>
      <c r="U65" s="141"/>
      <c r="V65" s="141"/>
    </row>
    <row r="66" spans="2:22" ht="74.25" customHeight="1">
      <c r="B66" s="141"/>
      <c r="C66" s="141"/>
      <c r="D66" s="141"/>
      <c r="E66" s="141"/>
      <c r="F66" s="141"/>
      <c r="G66" s="141"/>
      <c r="H66" s="141"/>
      <c r="I66" s="141"/>
      <c r="J66" s="141"/>
      <c r="K66" s="141"/>
      <c r="L66" s="141"/>
      <c r="M66" s="141"/>
      <c r="N66" s="141"/>
      <c r="O66" s="141"/>
      <c r="P66" s="141"/>
      <c r="Q66" s="141"/>
      <c r="R66" s="141"/>
      <c r="S66" s="141"/>
      <c r="T66" s="141"/>
      <c r="U66" s="141"/>
      <c r="V66" s="141"/>
    </row>
    <row r="67" spans="2:22" ht="74.25" customHeight="1">
      <c r="B67" s="141"/>
      <c r="C67" s="141"/>
      <c r="D67" s="141"/>
      <c r="E67" s="141"/>
      <c r="F67" s="141"/>
      <c r="G67" s="141"/>
      <c r="H67" s="141"/>
      <c r="I67" s="141"/>
      <c r="J67" s="141"/>
      <c r="K67" s="141"/>
      <c r="L67" s="141"/>
      <c r="M67" s="141"/>
      <c r="N67" s="141"/>
      <c r="O67" s="141"/>
      <c r="P67" s="141"/>
      <c r="Q67" s="141"/>
      <c r="R67" s="141"/>
      <c r="S67" s="141"/>
      <c r="T67" s="141"/>
      <c r="U67" s="141"/>
      <c r="V67" s="141"/>
    </row>
    <row r="68" spans="2:22" ht="74.25" customHeight="1">
      <c r="B68" s="141"/>
      <c r="C68" s="141"/>
      <c r="D68" s="141"/>
      <c r="E68" s="141"/>
      <c r="F68" s="141"/>
      <c r="G68" s="141"/>
      <c r="H68" s="141"/>
      <c r="I68" s="141"/>
      <c r="J68" s="141"/>
      <c r="K68" s="141"/>
      <c r="L68" s="141"/>
      <c r="M68" s="141"/>
      <c r="N68" s="141"/>
      <c r="O68" s="141"/>
      <c r="P68" s="141"/>
      <c r="Q68" s="141"/>
      <c r="R68" s="141"/>
      <c r="S68" s="141"/>
      <c r="T68" s="141"/>
      <c r="U68" s="141"/>
      <c r="V68" s="141"/>
    </row>
    <row r="69" spans="2:22" ht="74.25" customHeight="1">
      <c r="B69" s="141"/>
      <c r="C69" s="141"/>
      <c r="D69" s="141"/>
      <c r="E69" s="141"/>
      <c r="F69" s="141"/>
      <c r="G69" s="141"/>
      <c r="H69" s="141"/>
      <c r="I69" s="141"/>
      <c r="J69" s="141"/>
      <c r="K69" s="141"/>
      <c r="L69" s="141"/>
      <c r="M69" s="141"/>
      <c r="N69" s="141"/>
      <c r="O69" s="141"/>
      <c r="P69" s="141"/>
      <c r="Q69" s="141"/>
      <c r="R69" s="141"/>
      <c r="S69" s="141"/>
      <c r="T69" s="141"/>
      <c r="U69" s="141"/>
      <c r="V69" s="141"/>
    </row>
    <row r="70" spans="2:22" ht="74.25" customHeight="1">
      <c r="B70" s="141"/>
      <c r="C70" s="141"/>
      <c r="D70" s="141"/>
      <c r="E70" s="141"/>
      <c r="F70" s="141"/>
      <c r="G70" s="141"/>
      <c r="H70" s="141"/>
      <c r="I70" s="141"/>
      <c r="J70" s="141"/>
      <c r="K70" s="141"/>
      <c r="L70" s="141"/>
      <c r="M70" s="141"/>
      <c r="N70" s="141"/>
      <c r="O70" s="141"/>
      <c r="P70" s="141"/>
      <c r="Q70" s="141"/>
      <c r="R70" s="141"/>
      <c r="S70" s="141"/>
      <c r="T70" s="141"/>
      <c r="U70" s="141"/>
      <c r="V70" s="141"/>
    </row>
    <row r="71" spans="2:22" ht="74.25" customHeight="1">
      <c r="B71" s="141"/>
      <c r="C71" s="141"/>
      <c r="D71" s="141"/>
      <c r="E71" s="141"/>
      <c r="F71" s="141"/>
      <c r="G71" s="141"/>
      <c r="H71" s="141"/>
      <c r="I71" s="141"/>
      <c r="J71" s="141"/>
      <c r="K71" s="141"/>
      <c r="L71" s="141"/>
      <c r="M71" s="141"/>
      <c r="N71" s="141"/>
      <c r="O71" s="141"/>
      <c r="P71" s="141"/>
      <c r="Q71" s="141"/>
      <c r="R71" s="141"/>
      <c r="S71" s="141"/>
      <c r="T71" s="141"/>
      <c r="U71" s="141"/>
      <c r="V71" s="141"/>
    </row>
    <row r="72" spans="2:22" ht="74.25" customHeight="1">
      <c r="B72" s="141"/>
      <c r="C72" s="141"/>
      <c r="D72" s="141"/>
      <c r="E72" s="141"/>
      <c r="F72" s="141"/>
      <c r="G72" s="141"/>
      <c r="H72" s="141"/>
      <c r="I72" s="141"/>
      <c r="J72" s="141"/>
      <c r="K72" s="141"/>
      <c r="L72" s="141"/>
      <c r="M72" s="141"/>
      <c r="N72" s="141"/>
      <c r="O72" s="141"/>
      <c r="P72" s="141"/>
      <c r="Q72" s="141"/>
      <c r="R72" s="141"/>
      <c r="S72" s="141"/>
      <c r="T72" s="141"/>
      <c r="U72" s="141"/>
      <c r="V72" s="141"/>
    </row>
    <row r="73" spans="2:22" ht="74.25" customHeight="1">
      <c r="B73" s="141"/>
      <c r="C73" s="141"/>
      <c r="D73" s="141"/>
      <c r="E73" s="141"/>
      <c r="F73" s="141"/>
      <c r="G73" s="141"/>
      <c r="H73" s="141"/>
      <c r="I73" s="141"/>
      <c r="J73" s="141"/>
      <c r="K73" s="141"/>
      <c r="L73" s="141"/>
      <c r="M73" s="141"/>
      <c r="N73" s="141"/>
      <c r="O73" s="141"/>
      <c r="P73" s="141"/>
      <c r="Q73" s="141"/>
      <c r="R73" s="141"/>
      <c r="S73" s="141"/>
      <c r="T73" s="141"/>
      <c r="U73" s="141"/>
      <c r="V73" s="141"/>
    </row>
    <row r="74" spans="2:22" ht="74.25" customHeight="1">
      <c r="B74" s="141"/>
      <c r="C74" s="141"/>
      <c r="D74" s="141"/>
      <c r="E74" s="141"/>
      <c r="F74" s="141"/>
      <c r="G74" s="141"/>
      <c r="H74" s="141"/>
      <c r="I74" s="141"/>
      <c r="J74" s="141"/>
      <c r="K74" s="141"/>
      <c r="L74" s="141"/>
      <c r="M74" s="141"/>
      <c r="N74" s="141"/>
      <c r="O74" s="141"/>
      <c r="P74" s="141"/>
      <c r="Q74" s="141"/>
      <c r="R74" s="141"/>
      <c r="S74" s="141"/>
      <c r="T74" s="141"/>
      <c r="U74" s="141"/>
      <c r="V74" s="141"/>
    </row>
    <row r="75" spans="2:22" ht="74.25" customHeight="1">
      <c r="B75" s="141"/>
      <c r="C75" s="141"/>
      <c r="D75" s="141"/>
      <c r="E75" s="141"/>
      <c r="F75" s="141"/>
      <c r="G75" s="141"/>
      <c r="H75" s="141"/>
      <c r="I75" s="141"/>
      <c r="J75" s="141"/>
      <c r="K75" s="141"/>
      <c r="L75" s="141"/>
      <c r="M75" s="141"/>
      <c r="N75" s="141"/>
      <c r="O75" s="141"/>
      <c r="P75" s="141"/>
      <c r="Q75" s="141"/>
      <c r="R75" s="141"/>
      <c r="S75" s="141"/>
      <c r="T75" s="141"/>
      <c r="U75" s="141"/>
      <c r="V75" s="141"/>
    </row>
    <row r="76" spans="2:22" ht="74.25" customHeight="1">
      <c r="B76" s="141"/>
      <c r="C76" s="141"/>
      <c r="D76" s="141"/>
      <c r="E76" s="141"/>
      <c r="F76" s="141"/>
      <c r="G76" s="141"/>
      <c r="H76" s="141"/>
      <c r="I76" s="141"/>
      <c r="J76" s="141"/>
      <c r="K76" s="141"/>
      <c r="L76" s="141"/>
      <c r="M76" s="141"/>
      <c r="N76" s="141"/>
      <c r="O76" s="141"/>
      <c r="P76" s="141"/>
      <c r="Q76" s="141"/>
      <c r="R76" s="141"/>
      <c r="S76" s="141"/>
      <c r="T76" s="141"/>
      <c r="U76" s="141"/>
      <c r="V76" s="141"/>
    </row>
    <row r="77" spans="2:22" ht="74.25" customHeight="1">
      <c r="B77" s="141"/>
      <c r="C77" s="141"/>
      <c r="D77" s="141"/>
      <c r="E77" s="141"/>
      <c r="F77" s="141"/>
      <c r="G77" s="141"/>
      <c r="H77" s="141"/>
      <c r="I77" s="141"/>
      <c r="J77" s="141"/>
      <c r="K77" s="141"/>
      <c r="L77" s="141"/>
      <c r="M77" s="141"/>
      <c r="N77" s="141"/>
      <c r="O77" s="141"/>
      <c r="P77" s="141"/>
      <c r="Q77" s="141"/>
      <c r="R77" s="141"/>
      <c r="S77" s="141"/>
      <c r="T77" s="141"/>
      <c r="U77" s="141"/>
      <c r="V77" s="141"/>
    </row>
    <row r="78" spans="2:22" ht="74.25" customHeight="1">
      <c r="B78" s="141"/>
      <c r="C78" s="141"/>
      <c r="D78" s="141"/>
      <c r="E78" s="141"/>
      <c r="F78" s="141"/>
      <c r="G78" s="141"/>
      <c r="H78" s="141"/>
      <c r="I78" s="141"/>
      <c r="J78" s="141"/>
      <c r="K78" s="141"/>
      <c r="L78" s="141"/>
      <c r="M78" s="141"/>
      <c r="N78" s="141"/>
      <c r="O78" s="141"/>
      <c r="P78" s="141"/>
      <c r="Q78" s="141"/>
      <c r="R78" s="141"/>
      <c r="S78" s="141"/>
      <c r="T78" s="141"/>
      <c r="U78" s="141"/>
      <c r="V78" s="141"/>
    </row>
    <row r="79" spans="2:22" ht="74.25" customHeight="1">
      <c r="B79" s="141"/>
      <c r="C79" s="141"/>
      <c r="D79" s="141"/>
      <c r="E79" s="141"/>
      <c r="F79" s="141"/>
      <c r="G79" s="141"/>
      <c r="H79" s="141"/>
      <c r="I79" s="141"/>
      <c r="J79" s="141"/>
      <c r="K79" s="141"/>
      <c r="L79" s="141"/>
      <c r="M79" s="141"/>
      <c r="N79" s="141"/>
      <c r="O79" s="141"/>
      <c r="P79" s="141"/>
      <c r="Q79" s="141"/>
      <c r="R79" s="141"/>
      <c r="S79" s="141"/>
      <c r="T79" s="141"/>
      <c r="U79" s="141"/>
      <c r="V79" s="141"/>
    </row>
    <row r="80" spans="2:22" ht="74.25" customHeight="1">
      <c r="B80" s="141"/>
      <c r="C80" s="141"/>
      <c r="D80" s="141"/>
      <c r="E80" s="141"/>
      <c r="F80" s="141"/>
      <c r="G80" s="141"/>
      <c r="H80" s="141"/>
      <c r="I80" s="141"/>
      <c r="J80" s="141"/>
      <c r="K80" s="141"/>
      <c r="L80" s="141"/>
      <c r="M80" s="141"/>
      <c r="N80" s="141"/>
      <c r="O80" s="141"/>
      <c r="P80" s="141"/>
      <c r="Q80" s="141"/>
      <c r="R80" s="141"/>
      <c r="S80" s="141"/>
      <c r="T80" s="141"/>
      <c r="U80" s="141"/>
      <c r="V80" s="141"/>
    </row>
    <row r="81" spans="2:22" ht="74.25" customHeight="1">
      <c r="B81" s="141"/>
      <c r="C81" s="141"/>
      <c r="D81" s="141"/>
      <c r="E81" s="141"/>
      <c r="F81" s="141"/>
      <c r="G81" s="141"/>
      <c r="H81" s="141"/>
      <c r="I81" s="141"/>
      <c r="J81" s="141"/>
      <c r="K81" s="141"/>
      <c r="L81" s="141"/>
      <c r="M81" s="141"/>
      <c r="N81" s="141"/>
      <c r="O81" s="141"/>
      <c r="P81" s="141"/>
      <c r="Q81" s="141"/>
      <c r="R81" s="141"/>
      <c r="S81" s="141"/>
      <c r="T81" s="141"/>
      <c r="U81" s="141"/>
      <c r="V81" s="141"/>
    </row>
    <row r="82" spans="2:22" ht="74.25" customHeight="1">
      <c r="B82" s="141"/>
      <c r="C82" s="141"/>
      <c r="D82" s="141"/>
      <c r="E82" s="141"/>
      <c r="F82" s="141"/>
      <c r="G82" s="141"/>
      <c r="H82" s="141"/>
      <c r="I82" s="141"/>
      <c r="J82" s="141"/>
      <c r="K82" s="141"/>
      <c r="L82" s="141"/>
      <c r="M82" s="141"/>
      <c r="N82" s="141"/>
      <c r="O82" s="141"/>
      <c r="P82" s="141"/>
      <c r="Q82" s="141"/>
      <c r="R82" s="141"/>
      <c r="S82" s="141"/>
      <c r="T82" s="141"/>
      <c r="U82" s="141"/>
      <c r="V82" s="141"/>
    </row>
    <row r="83" spans="2:22" ht="74.25" customHeight="1">
      <c r="B83" s="141"/>
      <c r="C83" s="141"/>
      <c r="D83" s="141"/>
      <c r="E83" s="141"/>
      <c r="F83" s="141"/>
      <c r="G83" s="141"/>
      <c r="H83" s="141"/>
      <c r="I83" s="141"/>
      <c r="J83" s="141"/>
      <c r="K83" s="141"/>
      <c r="L83" s="141"/>
      <c r="M83" s="141"/>
      <c r="N83" s="141"/>
      <c r="O83" s="141"/>
      <c r="P83" s="141"/>
      <c r="Q83" s="141"/>
      <c r="R83" s="141"/>
      <c r="S83" s="141"/>
      <c r="T83" s="141"/>
      <c r="U83" s="141"/>
      <c r="V83" s="141"/>
    </row>
    <row r="84" spans="2:22" ht="74.25" customHeight="1">
      <c r="B84" s="141"/>
      <c r="C84" s="141"/>
      <c r="D84" s="141"/>
      <c r="E84" s="141"/>
      <c r="F84" s="141"/>
      <c r="G84" s="141"/>
      <c r="H84" s="141"/>
      <c r="I84" s="141"/>
      <c r="J84" s="141"/>
      <c r="K84" s="141"/>
      <c r="L84" s="141"/>
      <c r="M84" s="141"/>
      <c r="N84" s="141"/>
      <c r="O84" s="141"/>
      <c r="P84" s="141"/>
      <c r="Q84" s="141"/>
      <c r="R84" s="141"/>
      <c r="S84" s="141"/>
      <c r="T84" s="141"/>
      <c r="U84" s="141"/>
      <c r="V84" s="141"/>
    </row>
    <row r="85" spans="2:22" ht="74.25" customHeight="1">
      <c r="B85" s="141"/>
      <c r="C85" s="141"/>
      <c r="D85" s="141"/>
      <c r="E85" s="141"/>
      <c r="F85" s="141"/>
      <c r="G85" s="141"/>
      <c r="H85" s="141"/>
      <c r="I85" s="141"/>
      <c r="J85" s="141"/>
      <c r="K85" s="141"/>
      <c r="L85" s="141"/>
      <c r="M85" s="141"/>
      <c r="N85" s="141"/>
      <c r="O85" s="141"/>
      <c r="P85" s="141"/>
      <c r="Q85" s="141"/>
      <c r="R85" s="141"/>
      <c r="S85" s="141"/>
      <c r="T85" s="141"/>
      <c r="U85" s="141"/>
      <c r="V85" s="141"/>
    </row>
    <row r="86" spans="2:22" ht="74.25" customHeight="1">
      <c r="B86" s="141"/>
      <c r="C86" s="141"/>
      <c r="D86" s="141"/>
      <c r="E86" s="141"/>
      <c r="F86" s="141"/>
      <c r="G86" s="141"/>
      <c r="H86" s="141"/>
      <c r="I86" s="141"/>
      <c r="J86" s="141"/>
      <c r="K86" s="141"/>
      <c r="L86" s="141"/>
      <c r="M86" s="141"/>
      <c r="N86" s="141"/>
      <c r="O86" s="141"/>
      <c r="P86" s="141"/>
      <c r="Q86" s="141"/>
      <c r="R86" s="141"/>
      <c r="S86" s="141"/>
      <c r="T86" s="141"/>
      <c r="U86" s="141"/>
      <c r="V86" s="141"/>
    </row>
    <row r="87" spans="2:22" ht="74.25" customHeight="1">
      <c r="B87" s="141"/>
      <c r="C87" s="141"/>
      <c r="D87" s="141"/>
      <c r="E87" s="141"/>
      <c r="F87" s="141"/>
      <c r="G87" s="141"/>
      <c r="H87" s="141"/>
      <c r="I87" s="141"/>
      <c r="J87" s="141"/>
      <c r="K87" s="141"/>
      <c r="L87" s="141"/>
      <c r="M87" s="141"/>
      <c r="N87" s="141"/>
      <c r="O87" s="141"/>
      <c r="P87" s="141"/>
      <c r="Q87" s="141"/>
      <c r="R87" s="141"/>
      <c r="S87" s="141"/>
      <c r="T87" s="141"/>
      <c r="U87" s="141"/>
      <c r="V87" s="141"/>
    </row>
    <row r="88" spans="2:22" ht="74.25" customHeight="1">
      <c r="B88" s="141"/>
      <c r="C88" s="141"/>
      <c r="D88" s="141"/>
      <c r="E88" s="141"/>
      <c r="F88" s="141"/>
      <c r="G88" s="141"/>
      <c r="H88" s="141"/>
      <c r="I88" s="141"/>
      <c r="J88" s="141"/>
      <c r="K88" s="141"/>
      <c r="L88" s="141"/>
      <c r="M88" s="141"/>
      <c r="N88" s="141"/>
      <c r="O88" s="141"/>
      <c r="P88" s="141"/>
      <c r="Q88" s="141"/>
      <c r="R88" s="141"/>
      <c r="S88" s="141"/>
      <c r="T88" s="141"/>
      <c r="U88" s="141"/>
      <c r="V88" s="141"/>
    </row>
    <row r="89" spans="2:22" ht="74.25" customHeight="1">
      <c r="B89" s="141"/>
      <c r="C89" s="141"/>
      <c r="D89" s="141"/>
      <c r="E89" s="141"/>
      <c r="F89" s="141"/>
      <c r="G89" s="141"/>
      <c r="H89" s="141"/>
      <c r="I89" s="141"/>
      <c r="J89" s="141"/>
      <c r="K89" s="141"/>
      <c r="L89" s="141"/>
      <c r="M89" s="141"/>
      <c r="N89" s="141"/>
      <c r="O89" s="141"/>
      <c r="P89" s="141"/>
      <c r="Q89" s="141"/>
      <c r="R89" s="141"/>
      <c r="S89" s="141"/>
      <c r="T89" s="141"/>
      <c r="U89" s="141"/>
      <c r="V89" s="141"/>
    </row>
    <row r="90" spans="2:22" ht="74.25" customHeight="1">
      <c r="B90" s="141"/>
      <c r="C90" s="141"/>
      <c r="D90" s="141"/>
      <c r="E90" s="141"/>
      <c r="F90" s="141"/>
      <c r="G90" s="141"/>
      <c r="H90" s="141"/>
      <c r="I90" s="141"/>
      <c r="J90" s="141"/>
      <c r="K90" s="141"/>
      <c r="L90" s="141"/>
      <c r="M90" s="141"/>
      <c r="N90" s="141"/>
      <c r="O90" s="141"/>
      <c r="P90" s="141"/>
      <c r="Q90" s="141"/>
      <c r="R90" s="141"/>
      <c r="S90" s="141"/>
      <c r="T90" s="141"/>
      <c r="U90" s="141"/>
      <c r="V90" s="141"/>
    </row>
    <row r="91" spans="2:22" ht="74.25" customHeight="1">
      <c r="B91" s="141"/>
      <c r="C91" s="141"/>
      <c r="D91" s="141"/>
      <c r="E91" s="141"/>
      <c r="F91" s="141"/>
      <c r="G91" s="141"/>
      <c r="H91" s="141"/>
      <c r="I91" s="141"/>
      <c r="J91" s="141"/>
      <c r="K91" s="141"/>
      <c r="L91" s="141"/>
      <c r="M91" s="141"/>
      <c r="N91" s="141"/>
      <c r="O91" s="141"/>
      <c r="P91" s="141"/>
      <c r="Q91" s="141"/>
      <c r="R91" s="141"/>
      <c r="S91" s="141"/>
      <c r="T91" s="141"/>
      <c r="U91" s="141"/>
      <c r="V91" s="141"/>
    </row>
    <row r="92" spans="2:22" ht="74.25" customHeight="1">
      <c r="B92" s="141"/>
      <c r="C92" s="141"/>
      <c r="D92" s="141"/>
      <c r="E92" s="141"/>
      <c r="F92" s="141"/>
      <c r="G92" s="141"/>
      <c r="H92" s="141"/>
      <c r="I92" s="141"/>
      <c r="J92" s="141"/>
      <c r="K92" s="141"/>
      <c r="L92" s="141"/>
      <c r="M92" s="141"/>
      <c r="N92" s="141"/>
      <c r="O92" s="141"/>
      <c r="P92" s="141"/>
      <c r="Q92" s="141"/>
      <c r="R92" s="141"/>
      <c r="S92" s="141"/>
      <c r="T92" s="141"/>
      <c r="U92" s="141"/>
      <c r="V92" s="141"/>
    </row>
    <row r="93" spans="2:22" ht="74.25" customHeight="1">
      <c r="B93" s="141"/>
      <c r="C93" s="141"/>
      <c r="D93" s="141"/>
      <c r="E93" s="141"/>
      <c r="F93" s="141"/>
      <c r="G93" s="141"/>
      <c r="H93" s="141"/>
      <c r="I93" s="141"/>
      <c r="J93" s="141"/>
      <c r="K93" s="141"/>
      <c r="L93" s="141"/>
      <c r="M93" s="141"/>
      <c r="N93" s="141"/>
      <c r="O93" s="141"/>
      <c r="P93" s="141"/>
      <c r="Q93" s="141"/>
      <c r="R93" s="141"/>
      <c r="S93" s="141"/>
      <c r="T93" s="141"/>
      <c r="U93" s="141"/>
      <c r="V93" s="141"/>
    </row>
    <row r="94" spans="2:22" ht="74.25" customHeight="1">
      <c r="B94" s="141"/>
      <c r="C94" s="141"/>
      <c r="D94" s="141"/>
      <c r="E94" s="141"/>
      <c r="F94" s="141"/>
      <c r="G94" s="141"/>
      <c r="H94" s="141"/>
      <c r="I94" s="141"/>
      <c r="J94" s="141"/>
      <c r="K94" s="141"/>
      <c r="L94" s="141"/>
      <c r="M94" s="141"/>
      <c r="N94" s="141"/>
      <c r="O94" s="141"/>
      <c r="P94" s="141"/>
      <c r="Q94" s="141"/>
      <c r="R94" s="141"/>
      <c r="S94" s="141"/>
      <c r="T94" s="141"/>
      <c r="U94" s="141"/>
      <c r="V94" s="141"/>
    </row>
    <row r="95" spans="2:22" ht="74.25" customHeight="1">
      <c r="B95" s="141"/>
      <c r="C95" s="141"/>
      <c r="D95" s="141"/>
      <c r="E95" s="141"/>
      <c r="F95" s="141"/>
      <c r="G95" s="141"/>
      <c r="H95" s="141"/>
      <c r="I95" s="141"/>
      <c r="J95" s="141"/>
      <c r="K95" s="141"/>
      <c r="L95" s="141"/>
      <c r="M95" s="141"/>
      <c r="N95" s="141"/>
      <c r="O95" s="141"/>
      <c r="P95" s="141"/>
      <c r="Q95" s="141"/>
      <c r="R95" s="141"/>
      <c r="S95" s="141"/>
      <c r="T95" s="141"/>
      <c r="U95" s="141"/>
      <c r="V95" s="141"/>
    </row>
    <row r="96" spans="2:22" ht="74.25" customHeight="1">
      <c r="B96" s="141"/>
      <c r="C96" s="141"/>
      <c r="D96" s="141"/>
      <c r="E96" s="141"/>
      <c r="F96" s="141"/>
      <c r="G96" s="141"/>
      <c r="H96" s="141"/>
      <c r="I96" s="141"/>
      <c r="J96" s="141"/>
      <c r="K96" s="141"/>
      <c r="L96" s="141"/>
      <c r="M96" s="141"/>
      <c r="N96" s="141"/>
      <c r="O96" s="141"/>
      <c r="P96" s="141"/>
      <c r="Q96" s="141"/>
      <c r="R96" s="141"/>
      <c r="S96" s="141"/>
      <c r="T96" s="141"/>
      <c r="U96" s="141"/>
      <c r="V96" s="141"/>
    </row>
    <row r="97" spans="2:22" ht="74.25" customHeight="1">
      <c r="B97" s="141"/>
      <c r="C97" s="141"/>
      <c r="D97" s="141"/>
      <c r="E97" s="141"/>
      <c r="F97" s="141"/>
      <c r="G97" s="141"/>
      <c r="H97" s="141"/>
      <c r="I97" s="141"/>
      <c r="J97" s="141"/>
      <c r="K97" s="141"/>
      <c r="L97" s="141"/>
      <c r="M97" s="141"/>
      <c r="N97" s="141"/>
      <c r="O97" s="141"/>
      <c r="P97" s="141"/>
      <c r="Q97" s="141"/>
      <c r="R97" s="141"/>
      <c r="S97" s="141"/>
      <c r="T97" s="141"/>
      <c r="U97" s="141"/>
      <c r="V97" s="141"/>
    </row>
    <row r="98" spans="2:22" ht="74.25" customHeight="1">
      <c r="B98" s="141"/>
      <c r="C98" s="141"/>
      <c r="D98" s="141"/>
      <c r="E98" s="141"/>
      <c r="F98" s="141"/>
      <c r="G98" s="141"/>
      <c r="H98" s="141"/>
      <c r="I98" s="141"/>
      <c r="J98" s="141"/>
      <c r="K98" s="141"/>
      <c r="L98" s="141"/>
      <c r="M98" s="141"/>
      <c r="N98" s="141"/>
      <c r="O98" s="141"/>
      <c r="P98" s="141"/>
      <c r="Q98" s="141"/>
      <c r="R98" s="141"/>
      <c r="S98" s="141"/>
      <c r="T98" s="141"/>
      <c r="U98" s="141"/>
      <c r="V98" s="141"/>
    </row>
    <row r="99" spans="2:22" ht="74.25" customHeight="1">
      <c r="B99" s="141"/>
      <c r="C99" s="141"/>
      <c r="D99" s="141"/>
      <c r="E99" s="141"/>
      <c r="F99" s="141"/>
      <c r="G99" s="141"/>
      <c r="H99" s="141"/>
      <c r="I99" s="141"/>
      <c r="J99" s="141"/>
      <c r="K99" s="141"/>
      <c r="L99" s="141"/>
      <c r="M99" s="141"/>
      <c r="N99" s="141"/>
      <c r="O99" s="141"/>
      <c r="P99" s="141"/>
      <c r="Q99" s="141"/>
      <c r="R99" s="141"/>
      <c r="S99" s="141"/>
      <c r="T99" s="141"/>
      <c r="U99" s="141"/>
      <c r="V99" s="141"/>
    </row>
    <row r="100" spans="2:22" ht="74.25" customHeight="1">
      <c r="B100" s="141"/>
      <c r="C100" s="141"/>
      <c r="D100" s="141"/>
      <c r="E100" s="141"/>
      <c r="F100" s="141"/>
      <c r="G100" s="141"/>
      <c r="H100" s="141"/>
      <c r="I100" s="141"/>
      <c r="J100" s="141"/>
      <c r="K100" s="141"/>
      <c r="L100" s="141"/>
      <c r="M100" s="141"/>
      <c r="N100" s="141"/>
      <c r="O100" s="141"/>
      <c r="P100" s="141"/>
      <c r="Q100" s="141"/>
      <c r="R100" s="141"/>
      <c r="S100" s="141"/>
      <c r="T100" s="141"/>
      <c r="U100" s="141"/>
      <c r="V100" s="141"/>
    </row>
    <row r="101" spans="2:22" ht="74.25" customHeight="1">
      <c r="B101" s="141"/>
      <c r="C101" s="141"/>
      <c r="D101" s="141"/>
      <c r="E101" s="141"/>
      <c r="F101" s="141"/>
      <c r="G101" s="141"/>
      <c r="H101" s="141"/>
      <c r="I101" s="141"/>
      <c r="J101" s="141"/>
      <c r="K101" s="141"/>
      <c r="L101" s="141"/>
      <c r="M101" s="141"/>
      <c r="N101" s="141"/>
      <c r="O101" s="141"/>
      <c r="P101" s="141"/>
      <c r="Q101" s="141"/>
      <c r="R101" s="141"/>
      <c r="S101" s="141"/>
      <c r="T101" s="141"/>
      <c r="U101" s="141"/>
      <c r="V101" s="141"/>
    </row>
    <row r="102" spans="2:22" ht="74.25" customHeight="1">
      <c r="B102" s="141"/>
      <c r="C102" s="141"/>
      <c r="D102" s="141"/>
      <c r="E102" s="141"/>
      <c r="F102" s="141"/>
      <c r="G102" s="141"/>
      <c r="H102" s="141"/>
      <c r="I102" s="141"/>
      <c r="J102" s="141"/>
      <c r="K102" s="141"/>
      <c r="L102" s="141"/>
      <c r="M102" s="141"/>
      <c r="N102" s="141"/>
      <c r="O102" s="141"/>
      <c r="P102" s="141"/>
      <c r="Q102" s="141"/>
      <c r="R102" s="141"/>
      <c r="S102" s="141"/>
      <c r="T102" s="141"/>
      <c r="U102" s="141"/>
      <c r="V102" s="141"/>
    </row>
    <row r="103" spans="2:22" ht="74.25" customHeight="1">
      <c r="B103" s="141"/>
      <c r="C103" s="141"/>
      <c r="D103" s="141"/>
      <c r="E103" s="141"/>
      <c r="F103" s="141"/>
      <c r="G103" s="141"/>
      <c r="H103" s="141"/>
      <c r="I103" s="141"/>
      <c r="J103" s="141"/>
      <c r="K103" s="141"/>
      <c r="L103" s="141"/>
      <c r="M103" s="141"/>
      <c r="N103" s="141"/>
      <c r="O103" s="141"/>
      <c r="P103" s="141"/>
      <c r="Q103" s="141"/>
      <c r="R103" s="141"/>
      <c r="S103" s="141"/>
      <c r="T103" s="141"/>
      <c r="U103" s="141"/>
      <c r="V103" s="141"/>
    </row>
    <row r="104" spans="2:22" ht="74.25" customHeight="1">
      <c r="B104" s="141"/>
      <c r="C104" s="141"/>
      <c r="D104" s="141"/>
      <c r="E104" s="141"/>
      <c r="F104" s="141"/>
      <c r="G104" s="141"/>
      <c r="H104" s="141"/>
      <c r="I104" s="141"/>
      <c r="J104" s="141"/>
      <c r="K104" s="141"/>
      <c r="L104" s="141"/>
      <c r="M104" s="141"/>
      <c r="N104" s="141"/>
      <c r="O104" s="141"/>
      <c r="P104" s="141"/>
      <c r="Q104" s="141"/>
      <c r="R104" s="141"/>
      <c r="S104" s="141"/>
      <c r="T104" s="141"/>
      <c r="U104" s="141"/>
      <c r="V104" s="141"/>
    </row>
    <row r="105" spans="2:22" ht="74.25" customHeight="1">
      <c r="B105" s="141"/>
      <c r="C105" s="141"/>
      <c r="D105" s="141"/>
      <c r="E105" s="141"/>
      <c r="F105" s="141"/>
      <c r="G105" s="141"/>
      <c r="H105" s="141"/>
      <c r="I105" s="141"/>
      <c r="J105" s="141"/>
      <c r="K105" s="141"/>
      <c r="L105" s="141"/>
      <c r="M105" s="141"/>
      <c r="N105" s="141"/>
      <c r="O105" s="141"/>
      <c r="P105" s="141"/>
      <c r="Q105" s="141"/>
      <c r="R105" s="141"/>
      <c r="S105" s="141"/>
      <c r="T105" s="141"/>
      <c r="U105" s="141"/>
      <c r="V105" s="141"/>
    </row>
    <row r="106" spans="2:22" ht="74.25" customHeight="1">
      <c r="B106" s="141"/>
      <c r="C106" s="141"/>
      <c r="D106" s="141"/>
      <c r="E106" s="141"/>
      <c r="F106" s="141"/>
      <c r="G106" s="141"/>
      <c r="H106" s="141"/>
      <c r="I106" s="141"/>
      <c r="J106" s="141"/>
      <c r="K106" s="141"/>
      <c r="L106" s="141"/>
      <c r="M106" s="141"/>
      <c r="N106" s="141"/>
      <c r="O106" s="141"/>
      <c r="P106" s="141"/>
      <c r="Q106" s="141"/>
      <c r="R106" s="141"/>
      <c r="S106" s="141"/>
      <c r="T106" s="141"/>
      <c r="U106" s="141"/>
      <c r="V106" s="141"/>
    </row>
    <row r="107" spans="2:22" ht="74.25" customHeight="1">
      <c r="B107" s="141"/>
      <c r="C107" s="141"/>
      <c r="D107" s="141"/>
      <c r="E107" s="141"/>
      <c r="F107" s="141"/>
      <c r="G107" s="141"/>
      <c r="H107" s="141"/>
      <c r="I107" s="141"/>
      <c r="J107" s="141"/>
      <c r="K107" s="141"/>
      <c r="L107" s="141"/>
      <c r="M107" s="141"/>
      <c r="N107" s="141"/>
      <c r="O107" s="141"/>
      <c r="P107" s="141"/>
      <c r="Q107" s="141"/>
      <c r="R107" s="141"/>
      <c r="S107" s="141"/>
      <c r="T107" s="141"/>
      <c r="U107" s="141"/>
      <c r="V107" s="141"/>
    </row>
    <row r="108" spans="2:22" ht="74.25" customHeight="1">
      <c r="B108" s="141"/>
      <c r="C108" s="141"/>
      <c r="D108" s="141"/>
      <c r="E108" s="141"/>
      <c r="F108" s="141"/>
      <c r="G108" s="141"/>
      <c r="H108" s="141"/>
      <c r="I108" s="141"/>
      <c r="J108" s="141"/>
      <c r="K108" s="141"/>
      <c r="L108" s="141"/>
      <c r="M108" s="141"/>
      <c r="N108" s="141"/>
      <c r="O108" s="141"/>
      <c r="P108" s="141"/>
      <c r="Q108" s="141"/>
      <c r="R108" s="141"/>
      <c r="S108" s="141"/>
      <c r="T108" s="141"/>
      <c r="U108" s="141"/>
      <c r="V108" s="141"/>
    </row>
    <row r="109" spans="2:22" ht="74.25" customHeight="1">
      <c r="B109" s="141"/>
      <c r="C109" s="141"/>
      <c r="D109" s="141"/>
      <c r="E109" s="141"/>
      <c r="F109" s="141"/>
      <c r="G109" s="141"/>
      <c r="H109" s="141"/>
      <c r="I109" s="141"/>
      <c r="J109" s="141"/>
      <c r="K109" s="141"/>
      <c r="L109" s="141"/>
      <c r="M109" s="141"/>
      <c r="N109" s="141"/>
      <c r="O109" s="141"/>
      <c r="P109" s="141"/>
      <c r="Q109" s="141"/>
      <c r="R109" s="141"/>
      <c r="S109" s="141"/>
      <c r="T109" s="141"/>
      <c r="U109" s="141"/>
      <c r="V109" s="141"/>
    </row>
    <row r="110" spans="2:22" ht="74.25" customHeight="1">
      <c r="B110" s="141"/>
      <c r="C110" s="141"/>
      <c r="D110" s="141"/>
      <c r="E110" s="141"/>
      <c r="F110" s="141"/>
      <c r="G110" s="141"/>
      <c r="H110" s="141"/>
      <c r="I110" s="141"/>
      <c r="J110" s="141"/>
      <c r="K110" s="141"/>
      <c r="L110" s="141"/>
      <c r="M110" s="141"/>
      <c r="N110" s="141"/>
      <c r="O110" s="141"/>
      <c r="P110" s="141"/>
      <c r="Q110" s="141"/>
      <c r="R110" s="141"/>
      <c r="S110" s="141"/>
      <c r="T110" s="141"/>
      <c r="U110" s="141"/>
      <c r="V110" s="141"/>
    </row>
    <row r="111" spans="2:22" ht="74.25" customHeight="1">
      <c r="B111" s="141"/>
      <c r="C111" s="141"/>
      <c r="D111" s="141"/>
      <c r="E111" s="141"/>
      <c r="F111" s="141"/>
      <c r="G111" s="141"/>
      <c r="H111" s="141"/>
      <c r="I111" s="141"/>
      <c r="J111" s="141"/>
      <c r="K111" s="141"/>
      <c r="L111" s="141"/>
      <c r="M111" s="141"/>
      <c r="N111" s="141"/>
      <c r="O111" s="141"/>
      <c r="P111" s="141"/>
      <c r="Q111" s="141"/>
      <c r="R111" s="141"/>
      <c r="S111" s="141"/>
      <c r="T111" s="141"/>
      <c r="U111" s="141"/>
      <c r="V111" s="141"/>
    </row>
    <row r="112" spans="2:22" ht="74.25" customHeight="1">
      <c r="B112" s="141"/>
      <c r="C112" s="141"/>
      <c r="D112" s="141"/>
      <c r="E112" s="141"/>
      <c r="F112" s="141"/>
      <c r="G112" s="141"/>
      <c r="H112" s="141"/>
      <c r="I112" s="141"/>
      <c r="J112" s="141"/>
      <c r="K112" s="141"/>
      <c r="L112" s="141"/>
      <c r="M112" s="141"/>
      <c r="N112" s="141"/>
      <c r="O112" s="141"/>
      <c r="P112" s="141"/>
      <c r="Q112" s="141"/>
      <c r="R112" s="141"/>
      <c r="S112" s="141"/>
      <c r="T112" s="141"/>
      <c r="U112" s="141"/>
      <c r="V112" s="141"/>
    </row>
    <row r="113" spans="2:22" ht="74.25" customHeight="1">
      <c r="B113" s="141"/>
      <c r="C113" s="141"/>
      <c r="D113" s="141"/>
      <c r="E113" s="141"/>
      <c r="F113" s="141"/>
      <c r="G113" s="141"/>
      <c r="H113" s="141"/>
      <c r="I113" s="141"/>
      <c r="J113" s="141"/>
      <c r="K113" s="141"/>
      <c r="L113" s="141"/>
      <c r="M113" s="141"/>
      <c r="N113" s="141"/>
      <c r="O113" s="141"/>
      <c r="P113" s="141"/>
      <c r="Q113" s="141"/>
      <c r="R113" s="141"/>
      <c r="S113" s="141"/>
      <c r="T113" s="141"/>
      <c r="U113" s="141"/>
      <c r="V113" s="141"/>
    </row>
    <row r="114" spans="2:22" ht="74.25" customHeight="1">
      <c r="B114" s="141"/>
      <c r="C114" s="141"/>
      <c r="D114" s="141"/>
      <c r="E114" s="141"/>
      <c r="F114" s="141"/>
      <c r="G114" s="141"/>
      <c r="H114" s="141"/>
      <c r="I114" s="141"/>
      <c r="J114" s="141"/>
      <c r="K114" s="141"/>
      <c r="L114" s="141"/>
      <c r="M114" s="141"/>
      <c r="N114" s="141"/>
      <c r="O114" s="141"/>
      <c r="P114" s="141"/>
      <c r="Q114" s="141"/>
      <c r="R114" s="141"/>
      <c r="S114" s="141"/>
      <c r="T114" s="141"/>
      <c r="U114" s="141"/>
      <c r="V114" s="141"/>
    </row>
  </sheetData>
  <mergeCells count="10">
    <mergeCell ref="G3:K3"/>
    <mergeCell ref="T2:U2"/>
    <mergeCell ref="A1:J1"/>
    <mergeCell ref="A2:J2"/>
    <mergeCell ref="B3:F3"/>
    <mergeCell ref="K1:U1"/>
    <mergeCell ref="K2:S2"/>
    <mergeCell ref="L3:P3"/>
    <mergeCell ref="Q3:U3"/>
    <mergeCell ref="A3:A4"/>
  </mergeCells>
  <printOptions/>
  <pageMargins left="0.51" right="0" top="0.5905511811023623" bottom="0.7874015748031497" header="0" footer="0"/>
  <pageSetup fitToWidth="2" fitToHeight="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34"/>
    <pageSetUpPr fitToPage="1"/>
  </sheetPr>
  <dimension ref="A1:I17"/>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B15" sqref="B15"/>
    </sheetView>
  </sheetViews>
  <sheetFormatPr defaultColWidth="9.00390625" defaultRowHeight="16.5"/>
  <cols>
    <col min="1" max="1" width="8.25390625" style="57" customWidth="1"/>
    <col min="2" max="2" width="9.625" style="1" customWidth="1"/>
    <col min="3" max="4" width="10.375" style="1" customWidth="1"/>
    <col min="5" max="5" width="13.375" style="1" customWidth="1"/>
    <col min="6" max="7" width="10.375" style="1" customWidth="1"/>
    <col min="8" max="8" width="13.375" style="1" customWidth="1"/>
    <col min="9" max="16384" width="9.00390625" style="41" customWidth="1"/>
  </cols>
  <sheetData>
    <row r="1" spans="1:8" ht="33" customHeight="1">
      <c r="A1" s="718" t="s">
        <v>112</v>
      </c>
      <c r="B1" s="718"/>
      <c r="C1" s="718"/>
      <c r="D1" s="718"/>
      <c r="E1" s="718"/>
      <c r="F1" s="718"/>
      <c r="G1" s="718"/>
      <c r="H1" s="718"/>
    </row>
    <row r="2" spans="1:8" ht="33" customHeight="1">
      <c r="A2" s="736" t="s">
        <v>113</v>
      </c>
      <c r="B2" s="736"/>
      <c r="C2" s="736"/>
      <c r="D2" s="736"/>
      <c r="E2" s="736"/>
      <c r="F2" s="736"/>
      <c r="G2" s="736"/>
      <c r="H2" s="736"/>
    </row>
    <row r="3" spans="1:9" ht="36.75" customHeight="1">
      <c r="A3" s="711" t="s">
        <v>70</v>
      </c>
      <c r="B3" s="712" t="s">
        <v>71</v>
      </c>
      <c r="C3" s="713" t="s">
        <v>114</v>
      </c>
      <c r="D3" s="714"/>
      <c r="E3" s="715"/>
      <c r="F3" s="713" t="s">
        <v>115</v>
      </c>
      <c r="G3" s="716"/>
      <c r="H3" s="716"/>
      <c r="I3" s="44"/>
    </row>
    <row r="4" spans="1:9" ht="46.5" customHeight="1">
      <c r="A4" s="715"/>
      <c r="B4" s="702"/>
      <c r="C4" s="45" t="s">
        <v>116</v>
      </c>
      <c r="D4" s="45" t="s">
        <v>117</v>
      </c>
      <c r="E4" s="46" t="s">
        <v>118</v>
      </c>
      <c r="F4" s="45" t="s">
        <v>116</v>
      </c>
      <c r="G4" s="45" t="s">
        <v>117</v>
      </c>
      <c r="H4" s="46" t="s">
        <v>119</v>
      </c>
      <c r="I4" s="44"/>
    </row>
    <row r="5" spans="1:9" ht="54.75" customHeight="1">
      <c r="A5" s="47" t="s">
        <v>120</v>
      </c>
      <c r="B5" s="51">
        <f aca="true" t="shared" si="0" ref="B5:B15">C5+F5</f>
        <v>4093</v>
      </c>
      <c r="C5" s="51">
        <f aca="true" t="shared" si="1" ref="C5:H5">SUM(C6:C15)</f>
        <v>3428</v>
      </c>
      <c r="D5" s="51">
        <f t="shared" si="1"/>
        <v>912</v>
      </c>
      <c r="E5" s="51">
        <f t="shared" si="1"/>
        <v>2516</v>
      </c>
      <c r="F5" s="51">
        <f t="shared" si="1"/>
        <v>665</v>
      </c>
      <c r="G5" s="51">
        <f t="shared" si="1"/>
        <v>5</v>
      </c>
      <c r="H5" s="51">
        <f t="shared" si="1"/>
        <v>660</v>
      </c>
      <c r="I5" s="44"/>
    </row>
    <row r="6" spans="1:8" ht="54.75" customHeight="1">
      <c r="A6" s="47" t="s">
        <v>81</v>
      </c>
      <c r="B6" s="51">
        <f t="shared" si="0"/>
        <v>442</v>
      </c>
      <c r="C6" s="52">
        <f aca="true" t="shared" si="2" ref="C6:C15">SUM(D6:E6)</f>
        <v>348</v>
      </c>
      <c r="D6" s="52">
        <v>113</v>
      </c>
      <c r="E6" s="52">
        <v>235</v>
      </c>
      <c r="F6" s="52">
        <f aca="true" t="shared" si="3" ref="F6:F15">SUM(G6:H6)</f>
        <v>94</v>
      </c>
      <c r="G6" s="52">
        <v>0</v>
      </c>
      <c r="H6" s="52">
        <v>94</v>
      </c>
    </row>
    <row r="7" spans="1:8" s="44" customFormat="1" ht="54.75" customHeight="1">
      <c r="A7" s="47" t="s">
        <v>59</v>
      </c>
      <c r="B7" s="51">
        <f t="shared" si="0"/>
        <v>452</v>
      </c>
      <c r="C7" s="52">
        <f t="shared" si="2"/>
        <v>373</v>
      </c>
      <c r="D7" s="52">
        <v>114</v>
      </c>
      <c r="E7" s="52">
        <v>259</v>
      </c>
      <c r="F7" s="52">
        <f t="shared" si="3"/>
        <v>79</v>
      </c>
      <c r="G7" s="52">
        <v>0</v>
      </c>
      <c r="H7" s="52">
        <v>79</v>
      </c>
    </row>
    <row r="8" spans="1:8" ht="54.75" customHeight="1">
      <c r="A8" s="47" t="s">
        <v>60</v>
      </c>
      <c r="B8" s="51">
        <f t="shared" si="0"/>
        <v>445</v>
      </c>
      <c r="C8" s="52">
        <f t="shared" si="2"/>
        <v>363</v>
      </c>
      <c r="D8" s="52">
        <v>101</v>
      </c>
      <c r="E8" s="52">
        <v>262</v>
      </c>
      <c r="F8" s="52">
        <f t="shared" si="3"/>
        <v>82</v>
      </c>
      <c r="G8" s="52">
        <v>0</v>
      </c>
      <c r="H8" s="52">
        <v>82</v>
      </c>
    </row>
    <row r="9" spans="1:8" ht="54.75" customHeight="1">
      <c r="A9" s="47" t="s">
        <v>61</v>
      </c>
      <c r="B9" s="51">
        <f t="shared" si="0"/>
        <v>408</v>
      </c>
      <c r="C9" s="52">
        <f t="shared" si="2"/>
        <v>348</v>
      </c>
      <c r="D9" s="52">
        <v>96</v>
      </c>
      <c r="E9" s="52">
        <v>252</v>
      </c>
      <c r="F9" s="52">
        <f t="shared" si="3"/>
        <v>60</v>
      </c>
      <c r="G9" s="52">
        <v>1</v>
      </c>
      <c r="H9" s="52">
        <v>59</v>
      </c>
    </row>
    <row r="10" spans="1:8" ht="54.75" customHeight="1">
      <c r="A10" s="47" t="s">
        <v>62</v>
      </c>
      <c r="B10" s="51">
        <f t="shared" si="0"/>
        <v>405</v>
      </c>
      <c r="C10" s="52">
        <f t="shared" si="2"/>
        <v>345</v>
      </c>
      <c r="D10" s="52">
        <v>95</v>
      </c>
      <c r="E10" s="52">
        <v>250</v>
      </c>
      <c r="F10" s="52">
        <f t="shared" si="3"/>
        <v>60</v>
      </c>
      <c r="G10" s="52">
        <v>1</v>
      </c>
      <c r="H10" s="52">
        <v>59</v>
      </c>
    </row>
    <row r="11" spans="1:8" ht="54.75" customHeight="1">
      <c r="A11" s="47" t="s">
        <v>63</v>
      </c>
      <c r="B11" s="51">
        <f t="shared" si="0"/>
        <v>420</v>
      </c>
      <c r="C11" s="52">
        <f t="shared" si="2"/>
        <v>345</v>
      </c>
      <c r="D11" s="52">
        <v>79</v>
      </c>
      <c r="E11" s="52">
        <v>266</v>
      </c>
      <c r="F11" s="52">
        <f t="shared" si="3"/>
        <v>75</v>
      </c>
      <c r="G11" s="52">
        <v>2</v>
      </c>
      <c r="H11" s="52">
        <v>73</v>
      </c>
    </row>
    <row r="12" spans="1:8" ht="54.75" customHeight="1">
      <c r="A12" s="47" t="s">
        <v>64</v>
      </c>
      <c r="B12" s="51">
        <f t="shared" si="0"/>
        <v>410</v>
      </c>
      <c r="C12" s="52">
        <f t="shared" si="2"/>
        <v>330</v>
      </c>
      <c r="D12" s="52">
        <v>84</v>
      </c>
      <c r="E12" s="52">
        <v>246</v>
      </c>
      <c r="F12" s="52">
        <f t="shared" si="3"/>
        <v>80</v>
      </c>
      <c r="G12" s="52">
        <v>1</v>
      </c>
      <c r="H12" s="52">
        <v>79</v>
      </c>
    </row>
    <row r="13" spans="1:8" ht="54.75" customHeight="1">
      <c r="A13" s="47" t="s">
        <v>65</v>
      </c>
      <c r="B13" s="51">
        <f t="shared" si="0"/>
        <v>394</v>
      </c>
      <c r="C13" s="52">
        <f t="shared" si="2"/>
        <v>339</v>
      </c>
      <c r="D13" s="52">
        <v>83</v>
      </c>
      <c r="E13" s="52">
        <v>256</v>
      </c>
      <c r="F13" s="52">
        <f t="shared" si="3"/>
        <v>55</v>
      </c>
      <c r="G13" s="52">
        <v>0</v>
      </c>
      <c r="H13" s="52">
        <v>55</v>
      </c>
    </row>
    <row r="14" spans="1:8" ht="54.75" customHeight="1">
      <c r="A14" s="47" t="s">
        <v>66</v>
      </c>
      <c r="B14" s="51">
        <f t="shared" si="0"/>
        <v>345</v>
      </c>
      <c r="C14" s="52">
        <f t="shared" si="2"/>
        <v>300</v>
      </c>
      <c r="D14" s="52">
        <v>65</v>
      </c>
      <c r="E14" s="52">
        <v>235</v>
      </c>
      <c r="F14" s="52">
        <f t="shared" si="3"/>
        <v>45</v>
      </c>
      <c r="G14" s="52">
        <v>0</v>
      </c>
      <c r="H14" s="52">
        <v>45</v>
      </c>
    </row>
    <row r="15" spans="1:8" ht="54.75" customHeight="1">
      <c r="A15" s="43" t="s">
        <v>67</v>
      </c>
      <c r="B15" s="53">
        <f t="shared" si="0"/>
        <v>372</v>
      </c>
      <c r="C15" s="54">
        <f t="shared" si="2"/>
        <v>337</v>
      </c>
      <c r="D15" s="54">
        <v>82</v>
      </c>
      <c r="E15" s="54">
        <v>255</v>
      </c>
      <c r="F15" s="54">
        <f t="shared" si="3"/>
        <v>35</v>
      </c>
      <c r="G15" s="54">
        <v>0</v>
      </c>
      <c r="H15" s="54">
        <v>35</v>
      </c>
    </row>
    <row r="16" spans="1:8" ht="21.75" customHeight="1">
      <c r="A16" s="734" t="s">
        <v>121</v>
      </c>
      <c r="B16" s="735"/>
      <c r="C16" s="735"/>
      <c r="D16" s="735"/>
      <c r="E16" s="735"/>
      <c r="F16" s="735"/>
      <c r="G16" s="735"/>
      <c r="H16" s="735"/>
    </row>
    <row r="17" spans="1:8" ht="15.75">
      <c r="A17" s="56"/>
      <c r="B17" s="40"/>
      <c r="C17" s="40"/>
      <c r="D17" s="40"/>
      <c r="E17" s="40"/>
      <c r="F17" s="40"/>
      <c r="G17" s="40"/>
      <c r="H17" s="40"/>
    </row>
  </sheetData>
  <mergeCells count="7">
    <mergeCell ref="A16:H16"/>
    <mergeCell ref="A1:H1"/>
    <mergeCell ref="A2:H2"/>
    <mergeCell ref="C3:E3"/>
    <mergeCell ref="F3:H3"/>
    <mergeCell ref="A3:A4"/>
    <mergeCell ref="B3:B4"/>
  </mergeCells>
  <printOptions/>
  <pageMargins left="0.6299212598425197" right="0" top="0.5905511811023623" bottom="0.7874015748031497" header="0" footer="0"/>
  <pageSetup fitToHeight="1" fitToWidth="1"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indexed="46"/>
  </sheetPr>
  <dimension ref="A1:R13"/>
  <sheetViews>
    <sheetView workbookViewId="0" topLeftCell="A1">
      <pane ySplit="5" topLeftCell="BM6" activePane="bottomLeft" state="frozen"/>
      <selection pane="topLeft" activeCell="G16" sqref="G16"/>
      <selection pane="bottomLeft" activeCell="D9" sqref="D9"/>
    </sheetView>
  </sheetViews>
  <sheetFormatPr defaultColWidth="9.00390625" defaultRowHeight="36" customHeight="1"/>
  <cols>
    <col min="1" max="1" width="8.50390625" style="182" customWidth="1"/>
    <col min="2" max="2" width="10.25390625" style="182" customWidth="1"/>
    <col min="3" max="3" width="10.125" style="182" customWidth="1"/>
    <col min="4" max="4" width="11.25390625" style="182" customWidth="1"/>
    <col min="5" max="5" width="10.50390625" style="182" customWidth="1"/>
    <col min="6" max="6" width="10.625" style="182" customWidth="1"/>
    <col min="7" max="7" width="8.875" style="182" customWidth="1"/>
    <col min="8" max="8" width="12.625" style="182" customWidth="1"/>
    <col min="9" max="9" width="8.875" style="182" customWidth="1"/>
    <col min="10" max="10" width="10.625" style="182" customWidth="1"/>
    <col min="11" max="11" width="9.625" style="182" customWidth="1"/>
    <col min="12" max="12" width="10.375" style="182" customWidth="1"/>
    <col min="13" max="14" width="10.625" style="182" customWidth="1"/>
    <col min="15" max="15" width="10.375" style="182" customWidth="1"/>
    <col min="16" max="17" width="12.125" style="182" customWidth="1"/>
    <col min="18" max="16384" width="9.00390625" style="109" customWidth="1"/>
  </cols>
  <sheetData>
    <row r="1" spans="1:18" ht="33" customHeight="1">
      <c r="A1" s="636" t="s">
        <v>528</v>
      </c>
      <c r="B1" s="636"/>
      <c r="C1" s="636"/>
      <c r="D1" s="636"/>
      <c r="E1" s="636"/>
      <c r="F1" s="636"/>
      <c r="G1" s="636"/>
      <c r="H1" s="636"/>
      <c r="I1" s="636"/>
      <c r="J1" s="655" t="s">
        <v>529</v>
      </c>
      <c r="K1" s="655"/>
      <c r="L1" s="655"/>
      <c r="M1" s="655"/>
      <c r="N1" s="655"/>
      <c r="O1" s="655"/>
      <c r="P1" s="655"/>
      <c r="Q1" s="655"/>
      <c r="R1" s="149"/>
    </row>
    <row r="2" spans="1:18" s="151" customFormat="1" ht="33" customHeight="1">
      <c r="A2" s="637" t="s">
        <v>171</v>
      </c>
      <c r="B2" s="637"/>
      <c r="C2" s="637"/>
      <c r="D2" s="637"/>
      <c r="E2" s="637"/>
      <c r="F2" s="637"/>
      <c r="G2" s="637"/>
      <c r="H2" s="637"/>
      <c r="I2" s="637"/>
      <c r="J2" s="640" t="s">
        <v>172</v>
      </c>
      <c r="K2" s="640"/>
      <c r="L2" s="640"/>
      <c r="M2" s="640"/>
      <c r="N2" s="640"/>
      <c r="O2" s="640"/>
      <c r="P2" s="645" t="s">
        <v>530</v>
      </c>
      <c r="Q2" s="645"/>
      <c r="R2" s="150"/>
    </row>
    <row r="3" spans="1:18" ht="30" customHeight="1">
      <c r="A3" s="641" t="s">
        <v>70</v>
      </c>
      <c r="B3" s="643" t="s">
        <v>71</v>
      </c>
      <c r="C3" s="646" t="s">
        <v>154</v>
      </c>
      <c r="D3" s="647"/>
      <c r="E3" s="647"/>
      <c r="F3" s="647"/>
      <c r="G3" s="647"/>
      <c r="H3" s="647"/>
      <c r="I3" s="647"/>
      <c r="J3" s="647"/>
      <c r="K3" s="633"/>
      <c r="L3" s="644" t="s">
        <v>156</v>
      </c>
      <c r="M3" s="635"/>
      <c r="N3" s="635"/>
      <c r="O3" s="634" t="s">
        <v>531</v>
      </c>
      <c r="P3" s="634"/>
      <c r="Q3" s="646"/>
      <c r="R3" s="149"/>
    </row>
    <row r="4" spans="1:18" ht="45" customHeight="1">
      <c r="A4" s="642"/>
      <c r="B4" s="644"/>
      <c r="C4" s="154" t="s">
        <v>116</v>
      </c>
      <c r="D4" s="155" t="s">
        <v>175</v>
      </c>
      <c r="E4" s="155" t="s">
        <v>176</v>
      </c>
      <c r="F4" s="156" t="s">
        <v>500</v>
      </c>
      <c r="G4" s="156" t="s">
        <v>532</v>
      </c>
      <c r="H4" s="157" t="s">
        <v>533</v>
      </c>
      <c r="I4" s="152" t="s">
        <v>501</v>
      </c>
      <c r="J4" s="153" t="s">
        <v>502</v>
      </c>
      <c r="K4" s="154" t="s">
        <v>503</v>
      </c>
      <c r="L4" s="154" t="s">
        <v>116</v>
      </c>
      <c r="M4" s="154" t="s">
        <v>129</v>
      </c>
      <c r="N4" s="156" t="s">
        <v>534</v>
      </c>
      <c r="O4" s="154" t="s">
        <v>116</v>
      </c>
      <c r="P4" s="156" t="s">
        <v>535</v>
      </c>
      <c r="Q4" s="158" t="s">
        <v>536</v>
      </c>
      <c r="R4" s="149"/>
    </row>
    <row r="5" spans="1:18" s="163" customFormat="1" ht="75.75" customHeight="1" hidden="1">
      <c r="A5" s="159" t="s">
        <v>537</v>
      </c>
      <c r="B5" s="160">
        <f aca="true" t="shared" si="0" ref="B5:Q5">SUM(B6:B11)</f>
        <v>92606</v>
      </c>
      <c r="C5" s="161">
        <f t="shared" si="0"/>
        <v>91162</v>
      </c>
      <c r="D5" s="161">
        <f t="shared" si="0"/>
        <v>2676</v>
      </c>
      <c r="E5" s="161">
        <f t="shared" si="0"/>
        <v>77222</v>
      </c>
      <c r="F5" s="161">
        <f t="shared" si="0"/>
        <v>0</v>
      </c>
      <c r="G5" s="161">
        <f t="shared" si="0"/>
        <v>0</v>
      </c>
      <c r="H5" s="161">
        <f t="shared" si="0"/>
        <v>9652</v>
      </c>
      <c r="I5" s="161">
        <f t="shared" si="0"/>
        <v>0</v>
      </c>
      <c r="J5" s="161">
        <f t="shared" si="0"/>
        <v>0</v>
      </c>
      <c r="K5" s="161">
        <f t="shared" si="0"/>
        <v>1612</v>
      </c>
      <c r="L5" s="161">
        <f t="shared" si="0"/>
        <v>1444</v>
      </c>
      <c r="M5" s="161">
        <f t="shared" si="0"/>
        <v>0</v>
      </c>
      <c r="N5" s="161">
        <f t="shared" si="0"/>
        <v>1444</v>
      </c>
      <c r="O5" s="161">
        <f t="shared" si="0"/>
        <v>0</v>
      </c>
      <c r="P5" s="161">
        <f t="shared" si="0"/>
        <v>0</v>
      </c>
      <c r="Q5" s="161">
        <f t="shared" si="0"/>
        <v>0</v>
      </c>
      <c r="R5" s="162"/>
    </row>
    <row r="6" spans="1:18" s="168" customFormat="1" ht="103.5" customHeight="1">
      <c r="A6" s="164" t="s">
        <v>120</v>
      </c>
      <c r="B6" s="165">
        <f aca="true" t="shared" si="1" ref="B6:B11">C6+L6+O6</f>
        <v>46303</v>
      </c>
      <c r="C6" s="166">
        <f aca="true" t="shared" si="2" ref="C6:C11">SUM(D6:K6)</f>
        <v>45581</v>
      </c>
      <c r="D6" s="166">
        <f aca="true" t="shared" si="3" ref="D6:K6">SUM(D7:D11)</f>
        <v>1338</v>
      </c>
      <c r="E6" s="166">
        <f t="shared" si="3"/>
        <v>38611</v>
      </c>
      <c r="F6" s="166">
        <f t="shared" si="3"/>
        <v>0</v>
      </c>
      <c r="G6" s="166">
        <f t="shared" si="3"/>
        <v>0</v>
      </c>
      <c r="H6" s="166">
        <f t="shared" si="3"/>
        <v>4826</v>
      </c>
      <c r="I6" s="166">
        <f t="shared" si="3"/>
        <v>0</v>
      </c>
      <c r="J6" s="167">
        <f t="shared" si="3"/>
        <v>0</v>
      </c>
      <c r="K6" s="166">
        <f t="shared" si="3"/>
        <v>806</v>
      </c>
      <c r="L6" s="166">
        <f aca="true" t="shared" si="4" ref="L6:L11">SUM(M6:N6)</f>
        <v>722</v>
      </c>
      <c r="M6" s="166">
        <f>SUM(M7:M11)</f>
        <v>0</v>
      </c>
      <c r="N6" s="166">
        <f>SUM(N7:N11)</f>
        <v>722</v>
      </c>
      <c r="O6" s="166">
        <f aca="true" t="shared" si="5" ref="O6:O11">SUM(P6:Q6)</f>
        <v>0</v>
      </c>
      <c r="P6" s="166">
        <f>SUM(P7:P11)</f>
        <v>0</v>
      </c>
      <c r="Q6" s="166">
        <f>SUM(Q7:Q11)</f>
        <v>0</v>
      </c>
      <c r="R6" s="162"/>
    </row>
    <row r="7" spans="1:18" s="172" customFormat="1" ht="103.5" customHeight="1">
      <c r="A7" s="164" t="s">
        <v>72</v>
      </c>
      <c r="B7" s="165">
        <f t="shared" si="1"/>
        <v>44121</v>
      </c>
      <c r="C7" s="166">
        <f t="shared" si="2"/>
        <v>43399</v>
      </c>
      <c r="D7" s="166">
        <v>1338</v>
      </c>
      <c r="E7" s="166">
        <v>36490</v>
      </c>
      <c r="F7" s="166">
        <v>0</v>
      </c>
      <c r="G7" s="166">
        <v>0</v>
      </c>
      <c r="H7" s="166">
        <v>4765</v>
      </c>
      <c r="I7" s="166">
        <v>0</v>
      </c>
      <c r="J7" s="169">
        <v>0</v>
      </c>
      <c r="K7" s="166">
        <v>806</v>
      </c>
      <c r="L7" s="166">
        <f t="shared" si="4"/>
        <v>722</v>
      </c>
      <c r="M7" s="166">
        <v>0</v>
      </c>
      <c r="N7" s="166">
        <v>722</v>
      </c>
      <c r="O7" s="166">
        <f t="shared" si="5"/>
        <v>0</v>
      </c>
      <c r="P7" s="166">
        <v>0</v>
      </c>
      <c r="Q7" s="170">
        <v>0</v>
      </c>
      <c r="R7" s="171"/>
    </row>
    <row r="8" spans="1:18" ht="103.5" customHeight="1">
      <c r="A8" s="173" t="s">
        <v>538</v>
      </c>
      <c r="B8" s="165">
        <f t="shared" si="1"/>
        <v>2144</v>
      </c>
      <c r="C8" s="166">
        <f t="shared" si="2"/>
        <v>2144</v>
      </c>
      <c r="D8" s="166">
        <v>0</v>
      </c>
      <c r="E8" s="166">
        <v>2083</v>
      </c>
      <c r="F8" s="166">
        <v>0</v>
      </c>
      <c r="G8" s="166">
        <v>0</v>
      </c>
      <c r="H8" s="166">
        <v>61</v>
      </c>
      <c r="I8" s="166">
        <v>0</v>
      </c>
      <c r="J8" s="166">
        <v>0</v>
      </c>
      <c r="K8" s="166">
        <v>0</v>
      </c>
      <c r="L8" s="166">
        <f t="shared" si="4"/>
        <v>0</v>
      </c>
      <c r="M8" s="166">
        <v>0</v>
      </c>
      <c r="N8" s="166">
        <v>0</v>
      </c>
      <c r="O8" s="166">
        <f t="shared" si="5"/>
        <v>0</v>
      </c>
      <c r="P8" s="166"/>
      <c r="Q8" s="166">
        <v>0</v>
      </c>
      <c r="R8" s="174"/>
    </row>
    <row r="9" spans="1:18" ht="103.5" customHeight="1">
      <c r="A9" s="164" t="s">
        <v>74</v>
      </c>
      <c r="B9" s="165">
        <f t="shared" si="1"/>
        <v>0</v>
      </c>
      <c r="C9" s="166">
        <f t="shared" si="2"/>
        <v>0</v>
      </c>
      <c r="D9" s="170">
        <v>0</v>
      </c>
      <c r="E9" s="166">
        <v>0</v>
      </c>
      <c r="F9" s="166">
        <v>0</v>
      </c>
      <c r="G9" s="166">
        <v>0</v>
      </c>
      <c r="H9" s="166">
        <v>0</v>
      </c>
      <c r="I9" s="166">
        <v>0</v>
      </c>
      <c r="J9" s="166">
        <v>0</v>
      </c>
      <c r="K9" s="166">
        <v>0</v>
      </c>
      <c r="L9" s="166">
        <f t="shared" si="4"/>
        <v>0</v>
      </c>
      <c r="M9" s="166">
        <v>0</v>
      </c>
      <c r="N9" s="166">
        <v>0</v>
      </c>
      <c r="O9" s="166">
        <f t="shared" si="5"/>
        <v>0</v>
      </c>
      <c r="P9" s="166">
        <v>0</v>
      </c>
      <c r="Q9" s="166">
        <v>0</v>
      </c>
      <c r="R9" s="174"/>
    </row>
    <row r="10" spans="1:18" ht="103.5" customHeight="1">
      <c r="A10" s="173" t="s">
        <v>539</v>
      </c>
      <c r="B10" s="165">
        <f t="shared" si="1"/>
        <v>0</v>
      </c>
      <c r="C10" s="166">
        <f t="shared" si="2"/>
        <v>0</v>
      </c>
      <c r="D10" s="170">
        <v>0</v>
      </c>
      <c r="E10" s="166">
        <v>0</v>
      </c>
      <c r="F10" s="166">
        <v>0</v>
      </c>
      <c r="G10" s="166">
        <v>0</v>
      </c>
      <c r="H10" s="166">
        <v>0</v>
      </c>
      <c r="I10" s="166">
        <v>0</v>
      </c>
      <c r="J10" s="166">
        <v>0</v>
      </c>
      <c r="K10" s="166">
        <v>0</v>
      </c>
      <c r="L10" s="166">
        <f t="shared" si="4"/>
        <v>0</v>
      </c>
      <c r="M10" s="166">
        <v>0</v>
      </c>
      <c r="N10" s="166">
        <v>0</v>
      </c>
      <c r="O10" s="166">
        <f t="shared" si="5"/>
        <v>0</v>
      </c>
      <c r="P10" s="166">
        <v>0</v>
      </c>
      <c r="Q10" s="166">
        <v>0</v>
      </c>
      <c r="R10" s="174"/>
    </row>
    <row r="11" spans="1:18" ht="103.5" customHeight="1">
      <c r="A11" s="175" t="s">
        <v>179</v>
      </c>
      <c r="B11" s="176">
        <f t="shared" si="1"/>
        <v>38</v>
      </c>
      <c r="C11" s="177">
        <f t="shared" si="2"/>
        <v>38</v>
      </c>
      <c r="D11" s="178">
        <v>0</v>
      </c>
      <c r="E11" s="178">
        <v>38</v>
      </c>
      <c r="F11" s="177">
        <v>0</v>
      </c>
      <c r="G11" s="177">
        <v>0</v>
      </c>
      <c r="H11" s="177">
        <v>0</v>
      </c>
      <c r="I11" s="177">
        <v>0</v>
      </c>
      <c r="J11" s="177">
        <v>0</v>
      </c>
      <c r="K11" s="177">
        <v>0</v>
      </c>
      <c r="L11" s="177">
        <f t="shared" si="4"/>
        <v>0</v>
      </c>
      <c r="M11" s="177">
        <v>0</v>
      </c>
      <c r="N11" s="177">
        <v>0</v>
      </c>
      <c r="O11" s="177">
        <f t="shared" si="5"/>
        <v>0</v>
      </c>
      <c r="P11" s="178">
        <v>0</v>
      </c>
      <c r="Q11" s="177">
        <v>0</v>
      </c>
      <c r="R11" s="174"/>
    </row>
    <row r="12" spans="1:18" ht="20.25" customHeight="1">
      <c r="A12" s="179" t="s">
        <v>982</v>
      </c>
      <c r="B12" s="180"/>
      <c r="C12" s="180"/>
      <c r="D12" s="180"/>
      <c r="E12" s="180"/>
      <c r="F12" s="180"/>
      <c r="G12" s="180"/>
      <c r="H12" s="180"/>
      <c r="I12" s="180"/>
      <c r="J12" s="180"/>
      <c r="K12" s="180"/>
      <c r="L12" s="180"/>
      <c r="M12" s="180"/>
      <c r="N12" s="180"/>
      <c r="O12" s="180"/>
      <c r="P12" s="180"/>
      <c r="Q12" s="180"/>
      <c r="R12" s="181"/>
    </row>
    <row r="13" ht="36" customHeight="1">
      <c r="A13" s="180"/>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indexed="46"/>
  </sheetPr>
  <dimension ref="A1:R13"/>
  <sheetViews>
    <sheetView workbookViewId="0" topLeftCell="A1">
      <pane ySplit="5" topLeftCell="BM6" activePane="bottomLeft" state="frozen"/>
      <selection pane="topLeft" activeCell="G16" sqref="G16"/>
      <selection pane="bottomLeft" activeCell="D9" sqref="D9"/>
    </sheetView>
  </sheetViews>
  <sheetFormatPr defaultColWidth="9.00390625" defaultRowHeight="36" customHeight="1"/>
  <cols>
    <col min="1" max="1" width="8.50390625" style="182" customWidth="1"/>
    <col min="2" max="2" width="10.25390625" style="182" customWidth="1"/>
    <col min="3" max="3" width="10.125" style="182" customWidth="1"/>
    <col min="4" max="4" width="11.25390625" style="182" customWidth="1"/>
    <col min="5" max="5" width="10.50390625" style="182" customWidth="1"/>
    <col min="6" max="6" width="10.625" style="182" customWidth="1"/>
    <col min="7" max="7" width="8.875" style="182" customWidth="1"/>
    <col min="8" max="8" width="12.625" style="182" customWidth="1"/>
    <col min="9" max="9" width="8.875" style="182" customWidth="1"/>
    <col min="10" max="10" width="10.625" style="182" customWidth="1"/>
    <col min="11" max="11" width="9.625" style="182" customWidth="1"/>
    <col min="12" max="12" width="10.375" style="182" customWidth="1"/>
    <col min="13" max="14" width="10.625" style="182" customWidth="1"/>
    <col min="15" max="15" width="10.375" style="182" customWidth="1"/>
    <col min="16" max="17" width="12.125" style="182" customWidth="1"/>
    <col min="18" max="16384" width="9.00390625" style="109" customWidth="1"/>
  </cols>
  <sheetData>
    <row r="1" spans="1:18" ht="33" customHeight="1">
      <c r="A1" s="636" t="s">
        <v>541</v>
      </c>
      <c r="B1" s="636"/>
      <c r="C1" s="636"/>
      <c r="D1" s="636"/>
      <c r="E1" s="636"/>
      <c r="F1" s="636"/>
      <c r="G1" s="636"/>
      <c r="H1" s="636"/>
      <c r="I1" s="636"/>
      <c r="J1" s="655" t="s">
        <v>529</v>
      </c>
      <c r="K1" s="655"/>
      <c r="L1" s="655"/>
      <c r="M1" s="655"/>
      <c r="N1" s="655"/>
      <c r="O1" s="655"/>
      <c r="P1" s="655"/>
      <c r="Q1" s="655"/>
      <c r="R1" s="149"/>
    </row>
    <row r="2" spans="1:18" s="151" customFormat="1" ht="33" customHeight="1">
      <c r="A2" s="637" t="s">
        <v>171</v>
      </c>
      <c r="B2" s="637"/>
      <c r="C2" s="637"/>
      <c r="D2" s="637"/>
      <c r="E2" s="637"/>
      <c r="F2" s="637"/>
      <c r="G2" s="637"/>
      <c r="H2" s="637"/>
      <c r="I2" s="637"/>
      <c r="J2" s="640" t="s">
        <v>172</v>
      </c>
      <c r="K2" s="640"/>
      <c r="L2" s="640"/>
      <c r="M2" s="640"/>
      <c r="N2" s="640"/>
      <c r="O2" s="640"/>
      <c r="P2" s="645" t="s">
        <v>530</v>
      </c>
      <c r="Q2" s="645"/>
      <c r="R2" s="150"/>
    </row>
    <row r="3" spans="1:18" ht="30" customHeight="1">
      <c r="A3" s="641" t="s">
        <v>70</v>
      </c>
      <c r="B3" s="643" t="s">
        <v>71</v>
      </c>
      <c r="C3" s="646" t="s">
        <v>154</v>
      </c>
      <c r="D3" s="647"/>
      <c r="E3" s="647"/>
      <c r="F3" s="647"/>
      <c r="G3" s="647"/>
      <c r="H3" s="647"/>
      <c r="I3" s="647"/>
      <c r="J3" s="647"/>
      <c r="K3" s="633"/>
      <c r="L3" s="644" t="s">
        <v>156</v>
      </c>
      <c r="M3" s="635"/>
      <c r="N3" s="635"/>
      <c r="O3" s="634" t="s">
        <v>531</v>
      </c>
      <c r="P3" s="634"/>
      <c r="Q3" s="646"/>
      <c r="R3" s="149"/>
    </row>
    <row r="4" spans="1:18" ht="45" customHeight="1">
      <c r="A4" s="642"/>
      <c r="B4" s="644"/>
      <c r="C4" s="154" t="s">
        <v>116</v>
      </c>
      <c r="D4" s="154" t="s">
        <v>306</v>
      </c>
      <c r="E4" s="154" t="s">
        <v>159</v>
      </c>
      <c r="F4" s="156" t="s">
        <v>500</v>
      </c>
      <c r="G4" s="156" t="s">
        <v>532</v>
      </c>
      <c r="H4" s="156" t="s">
        <v>542</v>
      </c>
      <c r="I4" s="152" t="s">
        <v>501</v>
      </c>
      <c r="J4" s="153" t="s">
        <v>502</v>
      </c>
      <c r="K4" s="154" t="s">
        <v>503</v>
      </c>
      <c r="L4" s="154" t="s">
        <v>116</v>
      </c>
      <c r="M4" s="154" t="s">
        <v>129</v>
      </c>
      <c r="N4" s="156" t="s">
        <v>534</v>
      </c>
      <c r="O4" s="154" t="s">
        <v>116</v>
      </c>
      <c r="P4" s="156" t="s">
        <v>535</v>
      </c>
      <c r="Q4" s="158" t="s">
        <v>536</v>
      </c>
      <c r="R4" s="149"/>
    </row>
    <row r="5" spans="1:18" s="163" customFormat="1" ht="75.75" customHeight="1" hidden="1">
      <c r="A5" s="159" t="s">
        <v>537</v>
      </c>
      <c r="B5" s="160">
        <f aca="true" t="shared" si="0" ref="B5:Q5">SUM(B6:B11)</f>
        <v>47146268</v>
      </c>
      <c r="C5" s="161">
        <f t="shared" si="0"/>
        <v>44871102</v>
      </c>
      <c r="D5" s="161">
        <f t="shared" si="0"/>
        <v>907404</v>
      </c>
      <c r="E5" s="161">
        <f t="shared" si="0"/>
        <v>42133390</v>
      </c>
      <c r="F5" s="161">
        <f t="shared" si="0"/>
        <v>184496</v>
      </c>
      <c r="G5" s="161">
        <f t="shared" si="0"/>
        <v>346</v>
      </c>
      <c r="H5" s="161">
        <f t="shared" si="0"/>
        <v>905498</v>
      </c>
      <c r="I5" s="161">
        <f t="shared" si="0"/>
        <v>83782</v>
      </c>
      <c r="J5" s="161">
        <f t="shared" si="0"/>
        <v>172046</v>
      </c>
      <c r="K5" s="161">
        <f t="shared" si="0"/>
        <v>484140</v>
      </c>
      <c r="L5" s="161">
        <f t="shared" si="0"/>
        <v>1571128</v>
      </c>
      <c r="M5" s="161">
        <f t="shared" si="0"/>
        <v>533166</v>
      </c>
      <c r="N5" s="161">
        <f t="shared" si="0"/>
        <v>1037962</v>
      </c>
      <c r="O5" s="161">
        <f t="shared" si="0"/>
        <v>704038</v>
      </c>
      <c r="P5" s="161">
        <f t="shared" si="0"/>
        <v>622424</v>
      </c>
      <c r="Q5" s="161">
        <f t="shared" si="0"/>
        <v>81614</v>
      </c>
      <c r="R5" s="162"/>
    </row>
    <row r="6" spans="1:18" s="168" customFormat="1" ht="103.5" customHeight="1">
      <c r="A6" s="164" t="s">
        <v>120</v>
      </c>
      <c r="B6" s="183">
        <f aca="true" t="shared" si="1" ref="B6:B11">C6+L6+O6</f>
        <v>23573134</v>
      </c>
      <c r="C6" s="166">
        <f aca="true" t="shared" si="2" ref="C6:C11">SUM(D6:K6)</f>
        <v>22435551</v>
      </c>
      <c r="D6" s="166">
        <f aca="true" t="shared" si="3" ref="D6:K6">SUM(D7:D11)</f>
        <v>453702</v>
      </c>
      <c r="E6" s="166">
        <f t="shared" si="3"/>
        <v>21066695</v>
      </c>
      <c r="F6" s="166">
        <f t="shared" si="3"/>
        <v>92248</v>
      </c>
      <c r="G6" s="166">
        <f t="shared" si="3"/>
        <v>173</v>
      </c>
      <c r="H6" s="170">
        <f t="shared" si="3"/>
        <v>452749</v>
      </c>
      <c r="I6" s="170">
        <f t="shared" si="3"/>
        <v>41891</v>
      </c>
      <c r="J6" s="170">
        <f t="shared" si="3"/>
        <v>86023</v>
      </c>
      <c r="K6" s="166">
        <f t="shared" si="3"/>
        <v>242070</v>
      </c>
      <c r="L6" s="166">
        <f aca="true" t="shared" si="4" ref="L6:L11">SUM(M6:N6)</f>
        <v>785564</v>
      </c>
      <c r="M6" s="166">
        <f>SUM(M7:M11)</f>
        <v>266583</v>
      </c>
      <c r="N6" s="166">
        <f>SUM(N7:N11)</f>
        <v>518981</v>
      </c>
      <c r="O6" s="166">
        <f aca="true" t="shared" si="5" ref="O6:O11">SUM(P6:Q6)</f>
        <v>352019</v>
      </c>
      <c r="P6" s="170">
        <f>SUM(P7:P11)</f>
        <v>311212</v>
      </c>
      <c r="Q6" s="166">
        <f>SUM(Q7:Q11)</f>
        <v>40807</v>
      </c>
      <c r="R6" s="162"/>
    </row>
    <row r="7" spans="1:18" s="172" customFormat="1" ht="103.5" customHeight="1">
      <c r="A7" s="164" t="s">
        <v>72</v>
      </c>
      <c r="B7" s="183">
        <f t="shared" si="1"/>
        <v>9764822</v>
      </c>
      <c r="C7" s="166">
        <f t="shared" si="2"/>
        <v>9342017</v>
      </c>
      <c r="D7" s="166">
        <v>124041</v>
      </c>
      <c r="E7" s="166">
        <v>8834164</v>
      </c>
      <c r="F7" s="166">
        <v>31472</v>
      </c>
      <c r="G7" s="166">
        <v>73</v>
      </c>
      <c r="H7" s="166">
        <v>203567</v>
      </c>
      <c r="I7" s="166">
        <v>13830</v>
      </c>
      <c r="J7" s="166">
        <v>36227</v>
      </c>
      <c r="K7" s="166">
        <f>98643</f>
        <v>98643</v>
      </c>
      <c r="L7" s="166">
        <f t="shared" si="4"/>
        <v>292472</v>
      </c>
      <c r="M7" s="166">
        <v>99795</v>
      </c>
      <c r="N7" s="166">
        <v>192677</v>
      </c>
      <c r="O7" s="166">
        <f t="shared" si="5"/>
        <v>130333</v>
      </c>
      <c r="P7" s="170">
        <v>110618</v>
      </c>
      <c r="Q7" s="170">
        <v>19715</v>
      </c>
      <c r="R7" s="171"/>
    </row>
    <row r="8" spans="1:18" ht="103.5" customHeight="1">
      <c r="A8" s="173" t="s">
        <v>538</v>
      </c>
      <c r="B8" s="165">
        <f t="shared" si="1"/>
        <v>5847184</v>
      </c>
      <c r="C8" s="166">
        <f t="shared" si="2"/>
        <v>5523356</v>
      </c>
      <c r="D8" s="166">
        <v>146692</v>
      </c>
      <c r="E8" s="170">
        <v>5147397</v>
      </c>
      <c r="F8" s="166">
        <v>31040</v>
      </c>
      <c r="G8" s="166">
        <v>0</v>
      </c>
      <c r="H8" s="166">
        <v>102493</v>
      </c>
      <c r="I8" s="166">
        <v>22815</v>
      </c>
      <c r="J8" s="184">
        <v>22805</v>
      </c>
      <c r="K8" s="166">
        <v>50114</v>
      </c>
      <c r="L8" s="166">
        <f t="shared" si="4"/>
        <v>218512</v>
      </c>
      <c r="M8" s="166">
        <v>84219</v>
      </c>
      <c r="N8" s="166">
        <v>134293</v>
      </c>
      <c r="O8" s="166">
        <f t="shared" si="5"/>
        <v>105316</v>
      </c>
      <c r="P8" s="166">
        <v>95625</v>
      </c>
      <c r="Q8" s="166">
        <v>9691</v>
      </c>
      <c r="R8" s="174"/>
    </row>
    <row r="9" spans="1:18" ht="103.5" customHeight="1">
      <c r="A9" s="164" t="s">
        <v>74</v>
      </c>
      <c r="B9" s="185">
        <f t="shared" si="1"/>
        <v>4767943</v>
      </c>
      <c r="C9" s="166">
        <f t="shared" si="2"/>
        <v>4518905</v>
      </c>
      <c r="D9" s="166">
        <v>124086</v>
      </c>
      <c r="E9" s="166">
        <v>4217005</v>
      </c>
      <c r="F9" s="166">
        <v>11384</v>
      </c>
      <c r="G9" s="166">
        <v>100</v>
      </c>
      <c r="H9" s="166">
        <f>101918+1</f>
        <v>101919</v>
      </c>
      <c r="I9" s="166">
        <v>3288</v>
      </c>
      <c r="J9" s="166">
        <v>14596</v>
      </c>
      <c r="K9" s="186">
        <v>46527</v>
      </c>
      <c r="L9" s="166">
        <f t="shared" si="4"/>
        <v>172835</v>
      </c>
      <c r="M9" s="186">
        <v>48518</v>
      </c>
      <c r="N9" s="186">
        <v>124317</v>
      </c>
      <c r="O9" s="166">
        <f t="shared" si="5"/>
        <v>76203</v>
      </c>
      <c r="P9" s="186">
        <v>70015</v>
      </c>
      <c r="Q9" s="186">
        <v>6188</v>
      </c>
      <c r="R9" s="174"/>
    </row>
    <row r="10" spans="1:18" ht="103.5" customHeight="1">
      <c r="A10" s="173" t="s">
        <v>539</v>
      </c>
      <c r="B10" s="165">
        <f t="shared" si="1"/>
        <v>1233339</v>
      </c>
      <c r="C10" s="166">
        <f t="shared" si="2"/>
        <v>1186164</v>
      </c>
      <c r="D10" s="166">
        <v>24228</v>
      </c>
      <c r="E10" s="166">
        <v>1099682</v>
      </c>
      <c r="F10" s="166">
        <v>6436</v>
      </c>
      <c r="G10" s="166">
        <v>0</v>
      </c>
      <c r="H10" s="166">
        <v>34420</v>
      </c>
      <c r="I10" s="166">
        <v>0</v>
      </c>
      <c r="J10" s="166">
        <v>3273</v>
      </c>
      <c r="K10" s="166">
        <v>18125</v>
      </c>
      <c r="L10" s="166">
        <f t="shared" si="4"/>
        <v>36555</v>
      </c>
      <c r="M10" s="166">
        <v>9596</v>
      </c>
      <c r="N10" s="166">
        <v>26959</v>
      </c>
      <c r="O10" s="166">
        <f t="shared" si="5"/>
        <v>10620</v>
      </c>
      <c r="P10" s="166">
        <v>6270</v>
      </c>
      <c r="Q10" s="166">
        <v>4350</v>
      </c>
      <c r="R10" s="174"/>
    </row>
    <row r="11" spans="1:18" ht="103.5" customHeight="1">
      <c r="A11" s="175" t="s">
        <v>179</v>
      </c>
      <c r="B11" s="187">
        <f t="shared" si="1"/>
        <v>1959846</v>
      </c>
      <c r="C11" s="177">
        <f t="shared" si="2"/>
        <v>1865109</v>
      </c>
      <c r="D11" s="177">
        <v>34655</v>
      </c>
      <c r="E11" s="177">
        <v>1768447</v>
      </c>
      <c r="F11" s="177">
        <v>11916</v>
      </c>
      <c r="G11" s="188">
        <v>0</v>
      </c>
      <c r="H11" s="188">
        <v>10350</v>
      </c>
      <c r="I11" s="188">
        <v>1958</v>
      </c>
      <c r="J11" s="188">
        <v>9122</v>
      </c>
      <c r="K11" s="188">
        <v>28661</v>
      </c>
      <c r="L11" s="177">
        <f t="shared" si="4"/>
        <v>65190</v>
      </c>
      <c r="M11" s="188">
        <f>24455</f>
        <v>24455</v>
      </c>
      <c r="N11" s="188">
        <f>40734+1</f>
        <v>40735</v>
      </c>
      <c r="O11" s="177">
        <f t="shared" si="5"/>
        <v>29547</v>
      </c>
      <c r="P11" s="188">
        <v>28684</v>
      </c>
      <c r="Q11" s="188">
        <v>863</v>
      </c>
      <c r="R11" s="174"/>
    </row>
    <row r="12" spans="1:18" ht="20.25" customHeight="1">
      <c r="A12" s="179" t="s">
        <v>540</v>
      </c>
      <c r="B12" s="180"/>
      <c r="C12" s="180"/>
      <c r="D12" s="180"/>
      <c r="E12" s="180"/>
      <c r="F12" s="180"/>
      <c r="G12" s="180"/>
      <c r="H12" s="180"/>
      <c r="I12" s="180"/>
      <c r="J12" s="180"/>
      <c r="K12" s="180"/>
      <c r="L12" s="180"/>
      <c r="M12" s="180"/>
      <c r="N12" s="180"/>
      <c r="O12" s="180"/>
      <c r="P12" s="180"/>
      <c r="Q12" s="180"/>
      <c r="R12" s="181"/>
    </row>
    <row r="13" ht="36" customHeight="1">
      <c r="A13" s="180"/>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600" verticalDpi="600" orientation="portrait" paperSize="9" r:id="rId3"/>
  <legacyDrawing r:id="rId2"/>
</worksheet>
</file>

<file path=xl/worksheets/sheet42.xml><?xml version="1.0" encoding="utf-8"?>
<worksheet xmlns="http://schemas.openxmlformats.org/spreadsheetml/2006/main" xmlns:r="http://schemas.openxmlformats.org/officeDocument/2006/relationships">
  <sheetPr>
    <tabColor indexed="46"/>
  </sheetPr>
  <dimension ref="A1:R11"/>
  <sheetViews>
    <sheetView workbookViewId="0" topLeftCell="G1">
      <pane ySplit="5" topLeftCell="BM6" activePane="bottomLeft" state="frozen"/>
      <selection pane="topLeft" activeCell="G16" sqref="G16"/>
      <selection pane="bottomLeft" activeCell="L8" sqref="L8"/>
    </sheetView>
  </sheetViews>
  <sheetFormatPr defaultColWidth="9.00390625" defaultRowHeight="36" customHeight="1"/>
  <cols>
    <col min="1" max="1" width="8.625" style="182" customWidth="1"/>
    <col min="2" max="2" width="10.75390625" style="182" customWidth="1"/>
    <col min="3" max="3" width="10.25390625" style="182" customWidth="1"/>
    <col min="4" max="4" width="10.50390625" style="182" customWidth="1"/>
    <col min="5" max="5" width="10.00390625" style="182" customWidth="1"/>
    <col min="6" max="6" width="10.625" style="182" customWidth="1"/>
    <col min="7" max="7" width="8.625" style="182" customWidth="1"/>
    <col min="8" max="8" width="12.625" style="182" customWidth="1"/>
    <col min="9" max="9" width="8.625" style="182" customWidth="1"/>
    <col min="10" max="10" width="10.625" style="182" customWidth="1"/>
    <col min="11" max="12" width="9.625" style="182" customWidth="1"/>
    <col min="13" max="13" width="10.625" style="182" customWidth="1"/>
    <col min="14" max="14" width="11.625" style="182" customWidth="1"/>
    <col min="15" max="15" width="9.625" style="182" customWidth="1"/>
    <col min="16" max="17" width="11.875" style="182" customWidth="1"/>
    <col min="18" max="16384" width="9.00390625" style="109" customWidth="1"/>
  </cols>
  <sheetData>
    <row r="1" spans="1:18" ht="33" customHeight="1">
      <c r="A1" s="636" t="s">
        <v>543</v>
      </c>
      <c r="B1" s="636"/>
      <c r="C1" s="636"/>
      <c r="D1" s="636"/>
      <c r="E1" s="636"/>
      <c r="F1" s="636"/>
      <c r="G1" s="636"/>
      <c r="H1" s="636"/>
      <c r="I1" s="636"/>
      <c r="J1" s="655" t="s">
        <v>529</v>
      </c>
      <c r="K1" s="655"/>
      <c r="L1" s="655"/>
      <c r="M1" s="655"/>
      <c r="N1" s="655"/>
      <c r="O1" s="655"/>
      <c r="P1" s="655"/>
      <c r="Q1" s="655"/>
      <c r="R1" s="149"/>
    </row>
    <row r="2" spans="1:18" s="151" customFormat="1" ht="33" customHeight="1">
      <c r="A2" s="637" t="s">
        <v>171</v>
      </c>
      <c r="B2" s="637"/>
      <c r="C2" s="637"/>
      <c r="D2" s="637"/>
      <c r="E2" s="637"/>
      <c r="F2" s="637"/>
      <c r="G2" s="637"/>
      <c r="H2" s="637"/>
      <c r="I2" s="637"/>
      <c r="J2" s="640" t="s">
        <v>172</v>
      </c>
      <c r="K2" s="640"/>
      <c r="L2" s="640"/>
      <c r="M2" s="640"/>
      <c r="N2" s="640"/>
      <c r="O2" s="640"/>
      <c r="P2" s="645" t="s">
        <v>530</v>
      </c>
      <c r="Q2" s="645"/>
      <c r="R2" s="150"/>
    </row>
    <row r="3" spans="1:18" ht="33" customHeight="1">
      <c r="A3" s="641" t="s">
        <v>70</v>
      </c>
      <c r="B3" s="643" t="s">
        <v>71</v>
      </c>
      <c r="C3" s="646" t="s">
        <v>154</v>
      </c>
      <c r="D3" s="647"/>
      <c r="E3" s="647"/>
      <c r="F3" s="647"/>
      <c r="G3" s="647"/>
      <c r="H3" s="647"/>
      <c r="I3" s="647"/>
      <c r="J3" s="647"/>
      <c r="K3" s="633"/>
      <c r="L3" s="644" t="s">
        <v>156</v>
      </c>
      <c r="M3" s="635"/>
      <c r="N3" s="635"/>
      <c r="O3" s="634" t="s">
        <v>531</v>
      </c>
      <c r="P3" s="634"/>
      <c r="Q3" s="646"/>
      <c r="R3" s="149"/>
    </row>
    <row r="4" spans="1:18" ht="45" customHeight="1">
      <c r="A4" s="642"/>
      <c r="B4" s="644"/>
      <c r="C4" s="154" t="s">
        <v>116</v>
      </c>
      <c r="D4" s="154" t="s">
        <v>306</v>
      </c>
      <c r="E4" s="154" t="s">
        <v>159</v>
      </c>
      <c r="F4" s="156" t="s">
        <v>500</v>
      </c>
      <c r="G4" s="156" t="s">
        <v>532</v>
      </c>
      <c r="H4" s="156" t="s">
        <v>542</v>
      </c>
      <c r="I4" s="152" t="s">
        <v>501</v>
      </c>
      <c r="J4" s="153" t="s">
        <v>502</v>
      </c>
      <c r="K4" s="154" t="s">
        <v>503</v>
      </c>
      <c r="L4" s="154" t="s">
        <v>116</v>
      </c>
      <c r="M4" s="154" t="s">
        <v>129</v>
      </c>
      <c r="N4" s="156" t="s">
        <v>534</v>
      </c>
      <c r="O4" s="154" t="s">
        <v>116</v>
      </c>
      <c r="P4" s="156" t="s">
        <v>545</v>
      </c>
      <c r="Q4" s="158" t="s">
        <v>546</v>
      </c>
      <c r="R4" s="149"/>
    </row>
    <row r="5" spans="1:18" s="163" customFormat="1" ht="120.75" customHeight="1" hidden="1">
      <c r="A5" s="159" t="s">
        <v>537</v>
      </c>
      <c r="B5" s="160">
        <f>C5+L5+O5</f>
        <v>12715389</v>
      </c>
      <c r="C5" s="161">
        <f>SUM(D5:K5)</f>
        <v>11918397</v>
      </c>
      <c r="D5" s="161">
        <v>3450571</v>
      </c>
      <c r="E5" s="161">
        <v>5454729</v>
      </c>
      <c r="F5" s="161">
        <v>100865</v>
      </c>
      <c r="G5" s="161">
        <v>1027</v>
      </c>
      <c r="H5" s="161">
        <v>2636952</v>
      </c>
      <c r="I5" s="161">
        <v>199650</v>
      </c>
      <c r="J5" s="161">
        <v>67567</v>
      </c>
      <c r="K5" s="161">
        <v>7036</v>
      </c>
      <c r="L5" s="161">
        <f>SUM(M5:N5)</f>
        <v>367505</v>
      </c>
      <c r="M5" s="161">
        <v>264164</v>
      </c>
      <c r="N5" s="161">
        <v>103341</v>
      </c>
      <c r="O5" s="161">
        <f>SUM(P5:Q5)</f>
        <v>429487</v>
      </c>
      <c r="P5" s="161">
        <v>100007</v>
      </c>
      <c r="Q5" s="161">
        <v>329480</v>
      </c>
      <c r="R5" s="162"/>
    </row>
    <row r="6" spans="1:18" s="168" customFormat="1" ht="154.5" customHeight="1">
      <c r="A6" s="164" t="s">
        <v>120</v>
      </c>
      <c r="B6" s="183">
        <f>C6+L6+O6</f>
        <v>20486592</v>
      </c>
      <c r="C6" s="166">
        <f>SUM(D6:K6)</f>
        <v>20053104</v>
      </c>
      <c r="D6" s="166">
        <f aca="true" t="shared" si="0" ref="D6:K6">SUM(D7:D9)</f>
        <v>166474</v>
      </c>
      <c r="E6" s="166">
        <f t="shared" si="0"/>
        <v>18775729</v>
      </c>
      <c r="F6" s="166">
        <f t="shared" si="0"/>
        <v>119961</v>
      </c>
      <c r="G6" s="166">
        <f t="shared" si="0"/>
        <v>893</v>
      </c>
      <c r="H6" s="166">
        <f t="shared" si="0"/>
        <v>731785</v>
      </c>
      <c r="I6" s="166">
        <f t="shared" si="0"/>
        <v>51599</v>
      </c>
      <c r="J6" s="166">
        <f t="shared" si="0"/>
        <v>40610</v>
      </c>
      <c r="K6" s="166">
        <f t="shared" si="0"/>
        <v>166053</v>
      </c>
      <c r="L6" s="166">
        <f>SUM(M6:N6)</f>
        <v>350798</v>
      </c>
      <c r="M6" s="166">
        <f>SUM(M7:M9)</f>
        <v>164049</v>
      </c>
      <c r="N6" s="170">
        <f>SUM(N7:N9)</f>
        <v>186749</v>
      </c>
      <c r="O6" s="166">
        <f>SUM(P6:Q6)</f>
        <v>82690</v>
      </c>
      <c r="P6" s="166">
        <f>SUM(P7:P9)</f>
        <v>72827</v>
      </c>
      <c r="Q6" s="166">
        <f>SUM(Q7:Q9)</f>
        <v>9863</v>
      </c>
      <c r="R6" s="162"/>
    </row>
    <row r="7" spans="1:18" s="172" customFormat="1" ht="154.5" customHeight="1">
      <c r="A7" s="164" t="s">
        <v>72</v>
      </c>
      <c r="B7" s="165">
        <f>C7+L7+O7</f>
        <v>4649372</v>
      </c>
      <c r="C7" s="166">
        <f>SUM(D7:K7)</f>
        <v>4516986</v>
      </c>
      <c r="D7" s="166">
        <v>65974</v>
      </c>
      <c r="E7" s="170">
        <v>4224913</v>
      </c>
      <c r="F7" s="166">
        <v>30522</v>
      </c>
      <c r="G7" s="166">
        <v>272</v>
      </c>
      <c r="H7" s="166">
        <v>135845</v>
      </c>
      <c r="I7" s="166">
        <v>11013</v>
      </c>
      <c r="J7" s="166">
        <v>7310</v>
      </c>
      <c r="K7" s="166">
        <v>41137</v>
      </c>
      <c r="L7" s="166">
        <f>SUM(M7:N7)</f>
        <v>107711</v>
      </c>
      <c r="M7" s="166">
        <v>50271</v>
      </c>
      <c r="N7" s="166">
        <v>57440</v>
      </c>
      <c r="O7" s="166">
        <f>SUM(P7:Q7)</f>
        <v>24675</v>
      </c>
      <c r="P7" s="166">
        <v>22795</v>
      </c>
      <c r="Q7" s="166">
        <v>1880</v>
      </c>
      <c r="R7" s="171"/>
    </row>
    <row r="8" spans="1:18" ht="154.5" customHeight="1">
      <c r="A8" s="173" t="s">
        <v>538</v>
      </c>
      <c r="B8" s="165">
        <f>C8+L8+O8</f>
        <v>8229063</v>
      </c>
      <c r="C8" s="166">
        <f>SUM(D8:K8)</f>
        <v>8052994</v>
      </c>
      <c r="D8" s="166">
        <v>56173</v>
      </c>
      <c r="E8" s="166">
        <v>7607563</v>
      </c>
      <c r="F8" s="166">
        <v>61149</v>
      </c>
      <c r="G8" s="166">
        <v>307</v>
      </c>
      <c r="H8" s="166">
        <v>221564</v>
      </c>
      <c r="I8" s="166">
        <v>22618</v>
      </c>
      <c r="J8" s="166">
        <v>29691</v>
      </c>
      <c r="K8" s="166">
        <v>53929</v>
      </c>
      <c r="L8" s="166">
        <f>SUM(M8:N8)</f>
        <v>141577</v>
      </c>
      <c r="M8" s="166">
        <v>65248</v>
      </c>
      <c r="N8" s="166">
        <v>76329</v>
      </c>
      <c r="O8" s="166">
        <f>SUM(P8:Q8)</f>
        <v>34492</v>
      </c>
      <c r="P8" s="166">
        <v>30825</v>
      </c>
      <c r="Q8" s="166">
        <v>3667</v>
      </c>
      <c r="R8" s="174"/>
    </row>
    <row r="9" spans="1:18" ht="154.5" customHeight="1">
      <c r="A9" s="189" t="s">
        <v>74</v>
      </c>
      <c r="B9" s="187">
        <f>C9+L9+O9</f>
        <v>7608157</v>
      </c>
      <c r="C9" s="177">
        <f>SUM(D9:K9)</f>
        <v>7483124</v>
      </c>
      <c r="D9" s="190">
        <v>44327</v>
      </c>
      <c r="E9" s="188">
        <v>6943253</v>
      </c>
      <c r="F9" s="188">
        <v>28290</v>
      </c>
      <c r="G9" s="188">
        <v>314</v>
      </c>
      <c r="H9" s="188">
        <v>374376</v>
      </c>
      <c r="I9" s="188">
        <v>17968</v>
      </c>
      <c r="J9" s="188">
        <v>3609</v>
      </c>
      <c r="K9" s="188">
        <v>70987</v>
      </c>
      <c r="L9" s="188">
        <f>SUM(M9:N9)</f>
        <v>101510</v>
      </c>
      <c r="M9" s="188">
        <v>48530</v>
      </c>
      <c r="N9" s="188">
        <v>52980</v>
      </c>
      <c r="O9" s="188">
        <f>SUM(P9:Q9)</f>
        <v>23523</v>
      </c>
      <c r="P9" s="188">
        <v>19207</v>
      </c>
      <c r="Q9" s="188">
        <v>4316</v>
      </c>
      <c r="R9" s="174"/>
    </row>
    <row r="10" spans="1:18" ht="20.25" customHeight="1">
      <c r="A10" s="179" t="s">
        <v>547</v>
      </c>
      <c r="B10" s="180"/>
      <c r="C10" s="166"/>
      <c r="D10" s="180"/>
      <c r="E10" s="180"/>
      <c r="F10" s="180"/>
      <c r="G10" s="180"/>
      <c r="H10" s="180"/>
      <c r="I10" s="180"/>
      <c r="J10" s="180"/>
      <c r="K10" s="180"/>
      <c r="L10" s="180"/>
      <c r="M10" s="180"/>
      <c r="N10" s="180"/>
      <c r="O10" s="180"/>
      <c r="P10" s="180"/>
      <c r="Q10" s="180"/>
      <c r="R10" s="181"/>
    </row>
    <row r="11" ht="36" customHeight="1">
      <c r="A11" s="180"/>
    </row>
  </sheetData>
  <mergeCells count="10">
    <mergeCell ref="L3:N3"/>
    <mergeCell ref="J1:Q1"/>
    <mergeCell ref="J2:O2"/>
    <mergeCell ref="P2:Q2"/>
    <mergeCell ref="O3:Q3"/>
    <mergeCell ref="A1:I1"/>
    <mergeCell ref="A2:I2"/>
    <mergeCell ref="A3:A4"/>
    <mergeCell ref="B3:B4"/>
    <mergeCell ref="C3:K3"/>
  </mergeCells>
  <printOptions/>
  <pageMargins left="0.6299212598425197" right="0" top="0.5905511811023623" bottom="0.7874015748031497" header="0" footer="0"/>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indexed="53"/>
  </sheetPr>
  <dimension ref="A1:R18"/>
  <sheetViews>
    <sheetView workbookViewId="0" topLeftCell="E1">
      <pane ySplit="5" topLeftCell="BM6" activePane="bottomLeft" state="frozen"/>
      <selection pane="topLeft" activeCell="E16" sqref="E16"/>
      <selection pane="bottomLeft" activeCell="G11" sqref="G11"/>
    </sheetView>
  </sheetViews>
  <sheetFormatPr defaultColWidth="9.00390625" defaultRowHeight="36" customHeight="1"/>
  <cols>
    <col min="1" max="5" width="11.75390625" style="182" customWidth="1"/>
    <col min="6" max="6" width="10.375" style="182" customWidth="1"/>
    <col min="7" max="7" width="10.50390625" style="182" customWidth="1"/>
    <col min="8" max="8" width="11.75390625" style="182" customWidth="1"/>
    <col min="9" max="10" width="8.625" style="182" customWidth="1"/>
    <col min="11" max="11" width="11.25390625" style="182" customWidth="1"/>
    <col min="12" max="12" width="8.875" style="182" customWidth="1"/>
    <col min="13" max="13" width="8.625" style="182" customWidth="1"/>
    <col min="14" max="14" width="11.375" style="182" customWidth="1"/>
    <col min="15" max="15" width="8.625" style="182" customWidth="1"/>
    <col min="16" max="16" width="9.50390625" style="182" customWidth="1"/>
    <col min="17" max="17" width="8.625" style="182" customWidth="1"/>
    <col min="18" max="16384" width="9.00390625" style="109" customWidth="1"/>
  </cols>
  <sheetData>
    <row r="1" spans="1:18" ht="33" customHeight="1">
      <c r="A1" s="742" t="s">
        <v>548</v>
      </c>
      <c r="B1" s="636"/>
      <c r="C1" s="636"/>
      <c r="D1" s="636"/>
      <c r="E1" s="636"/>
      <c r="F1" s="636"/>
      <c r="G1" s="636"/>
      <c r="H1" s="636"/>
      <c r="I1" s="655" t="s">
        <v>549</v>
      </c>
      <c r="J1" s="655"/>
      <c r="K1" s="655"/>
      <c r="L1" s="655"/>
      <c r="M1" s="655"/>
      <c r="N1" s="655"/>
      <c r="O1" s="655"/>
      <c r="P1" s="655"/>
      <c r="Q1" s="655"/>
      <c r="R1" s="149"/>
    </row>
    <row r="2" spans="1:18" s="151" customFormat="1" ht="33" customHeight="1">
      <c r="A2" s="637" t="s">
        <v>550</v>
      </c>
      <c r="B2" s="637"/>
      <c r="C2" s="637"/>
      <c r="D2" s="637"/>
      <c r="E2" s="637"/>
      <c r="F2" s="637"/>
      <c r="G2" s="637"/>
      <c r="H2" s="637"/>
      <c r="I2" s="640" t="s">
        <v>153</v>
      </c>
      <c r="J2" s="640"/>
      <c r="K2" s="640"/>
      <c r="L2" s="640"/>
      <c r="M2" s="640"/>
      <c r="N2" s="640"/>
      <c r="O2" s="640"/>
      <c r="P2" s="645" t="s">
        <v>530</v>
      </c>
      <c r="Q2" s="645"/>
      <c r="R2" s="150"/>
    </row>
    <row r="3" spans="1:18" ht="30" customHeight="1">
      <c r="A3" s="632" t="s">
        <v>70</v>
      </c>
      <c r="B3" s="738" t="s">
        <v>71</v>
      </c>
      <c r="C3" s="639" t="s">
        <v>551</v>
      </c>
      <c r="D3" s="740"/>
      <c r="E3" s="740"/>
      <c r="F3" s="740"/>
      <c r="G3" s="740"/>
      <c r="H3" s="740"/>
      <c r="I3" s="740"/>
      <c r="J3" s="740"/>
      <c r="K3" s="741"/>
      <c r="L3" s="639" t="s">
        <v>156</v>
      </c>
      <c r="M3" s="740"/>
      <c r="N3" s="740"/>
      <c r="O3" s="638" t="s">
        <v>531</v>
      </c>
      <c r="P3" s="638"/>
      <c r="Q3" s="639"/>
      <c r="R3" s="149"/>
    </row>
    <row r="4" spans="1:18" ht="50.25" customHeight="1">
      <c r="A4" s="737"/>
      <c r="B4" s="739"/>
      <c r="C4" s="139" t="s">
        <v>116</v>
      </c>
      <c r="D4" s="192" t="s">
        <v>552</v>
      </c>
      <c r="E4" s="192" t="s">
        <v>553</v>
      </c>
      <c r="F4" s="192" t="s">
        <v>500</v>
      </c>
      <c r="G4" s="192" t="s">
        <v>554</v>
      </c>
      <c r="H4" s="193" t="s">
        <v>555</v>
      </c>
      <c r="I4" s="191" t="s">
        <v>501</v>
      </c>
      <c r="J4" s="139" t="s">
        <v>502</v>
      </c>
      <c r="K4" s="192" t="s">
        <v>556</v>
      </c>
      <c r="L4" s="139" t="s">
        <v>116</v>
      </c>
      <c r="M4" s="139" t="s">
        <v>129</v>
      </c>
      <c r="N4" s="412" t="s">
        <v>557</v>
      </c>
      <c r="O4" s="139" t="s">
        <v>116</v>
      </c>
      <c r="P4" s="192" t="s">
        <v>124</v>
      </c>
      <c r="Q4" s="193" t="s">
        <v>558</v>
      </c>
      <c r="R4" s="149"/>
    </row>
    <row r="5" spans="1:18" s="168" customFormat="1" ht="79.5" customHeight="1" hidden="1">
      <c r="A5" s="159" t="s">
        <v>537</v>
      </c>
      <c r="B5" s="194">
        <f>C5+L5+O5</f>
        <v>37180968</v>
      </c>
      <c r="C5" s="195">
        <f>SUM(D5:K5)</f>
        <v>35004810</v>
      </c>
      <c r="D5" s="195">
        <v>16120944</v>
      </c>
      <c r="E5" s="195">
        <v>11600427</v>
      </c>
      <c r="F5" s="195">
        <v>1341978</v>
      </c>
      <c r="G5" s="195">
        <v>5664</v>
      </c>
      <c r="H5" s="195">
        <v>4034247</v>
      </c>
      <c r="I5" s="195">
        <v>1742332</v>
      </c>
      <c r="J5" s="195">
        <v>136415</v>
      </c>
      <c r="K5" s="195">
        <v>22803</v>
      </c>
      <c r="L5" s="195">
        <f>SUM(M5:N5)</f>
        <v>1309100</v>
      </c>
      <c r="M5" s="195">
        <v>893478</v>
      </c>
      <c r="N5" s="195">
        <v>415622</v>
      </c>
      <c r="O5" s="195">
        <f>SUM(P5:Q5)</f>
        <v>867058</v>
      </c>
      <c r="P5" s="195">
        <v>498695</v>
      </c>
      <c r="Q5" s="195">
        <v>368363</v>
      </c>
      <c r="R5" s="162"/>
    </row>
    <row r="6" spans="1:18" s="151" customFormat="1" ht="60" customHeight="1" hidden="1">
      <c r="A6" s="196" t="s">
        <v>559</v>
      </c>
      <c r="B6" s="165">
        <v>12378551</v>
      </c>
      <c r="C6" s="166">
        <v>11751778</v>
      </c>
      <c r="D6" s="166">
        <v>3130785</v>
      </c>
      <c r="E6" s="166">
        <v>6946983</v>
      </c>
      <c r="F6" s="166">
        <v>325715</v>
      </c>
      <c r="G6" s="166">
        <v>1747</v>
      </c>
      <c r="H6" s="166">
        <v>1113873</v>
      </c>
      <c r="I6" s="166">
        <v>172658</v>
      </c>
      <c r="J6" s="166">
        <v>40378</v>
      </c>
      <c r="K6" s="166">
        <v>19639</v>
      </c>
      <c r="L6" s="166">
        <v>422597</v>
      </c>
      <c r="M6" s="166">
        <v>241224</v>
      </c>
      <c r="N6" s="166">
        <v>181373</v>
      </c>
      <c r="O6" s="166">
        <v>204176</v>
      </c>
      <c r="P6" s="166">
        <v>124132</v>
      </c>
      <c r="Q6" s="166">
        <v>80044</v>
      </c>
      <c r="R6" s="174"/>
    </row>
    <row r="7" spans="1:18" ht="60" customHeight="1">
      <c r="A7" s="196" t="s">
        <v>78</v>
      </c>
      <c r="B7" s="166">
        <v>17566518.262</v>
      </c>
      <c r="C7" s="166">
        <v>16793707.651</v>
      </c>
      <c r="D7" s="166">
        <v>4740852.035</v>
      </c>
      <c r="E7" s="166">
        <v>9854423.98</v>
      </c>
      <c r="F7" s="166">
        <v>480940.15300000005</v>
      </c>
      <c r="G7" s="166">
        <v>2574.414</v>
      </c>
      <c r="H7" s="166">
        <v>1420984.302</v>
      </c>
      <c r="I7" s="166">
        <v>209112.75</v>
      </c>
      <c r="J7" s="166">
        <v>53679.389</v>
      </c>
      <c r="K7" s="166">
        <v>31141.627999999997</v>
      </c>
      <c r="L7" s="166">
        <v>499095.38</v>
      </c>
      <c r="M7" s="166">
        <v>269993.77300000004</v>
      </c>
      <c r="N7" s="166">
        <v>229100.607</v>
      </c>
      <c r="O7" s="166">
        <v>273715.23099999997</v>
      </c>
      <c r="P7" s="166">
        <v>167975.003</v>
      </c>
      <c r="Q7" s="166">
        <v>105740.22799999999</v>
      </c>
      <c r="R7" s="174"/>
    </row>
    <row r="8" spans="1:18" ht="60" customHeight="1">
      <c r="A8" s="196" t="s">
        <v>59</v>
      </c>
      <c r="B8" s="170">
        <f aca="true" t="shared" si="0" ref="B8:B16">C8+L8+O8</f>
        <v>19582317</v>
      </c>
      <c r="C8" s="170">
        <f aca="true" t="shared" si="1" ref="C8:C13">D8+E8+F8+G8+H8+I8+J8+K8</f>
        <v>18741526</v>
      </c>
      <c r="D8" s="166">
        <v>4260365</v>
      </c>
      <c r="E8" s="166">
        <v>12257509</v>
      </c>
      <c r="F8" s="166">
        <v>635983</v>
      </c>
      <c r="G8" s="166">
        <v>1881</v>
      </c>
      <c r="H8" s="166">
        <v>1284228</v>
      </c>
      <c r="I8" s="166">
        <v>191238</v>
      </c>
      <c r="J8" s="170">
        <v>65976</v>
      </c>
      <c r="K8" s="166">
        <v>44346</v>
      </c>
      <c r="L8" s="170">
        <f aca="true" t="shared" si="2" ref="L8:L13">M8+N8</f>
        <v>586898</v>
      </c>
      <c r="M8" s="166">
        <v>297144</v>
      </c>
      <c r="N8" s="166">
        <v>289754</v>
      </c>
      <c r="O8" s="166">
        <f aca="true" t="shared" si="3" ref="O8:O13">P8+Q8</f>
        <v>253893</v>
      </c>
      <c r="P8" s="166">
        <v>194505</v>
      </c>
      <c r="Q8" s="166">
        <v>59388</v>
      </c>
      <c r="R8" s="174"/>
    </row>
    <row r="9" spans="1:18" ht="60" customHeight="1">
      <c r="A9" s="196" t="s">
        <v>60</v>
      </c>
      <c r="B9" s="183">
        <f t="shared" si="0"/>
        <v>23420407</v>
      </c>
      <c r="C9" s="170">
        <f t="shared" si="1"/>
        <v>22468790</v>
      </c>
      <c r="D9" s="166">
        <v>3892450</v>
      </c>
      <c r="E9" s="166">
        <v>16346723</v>
      </c>
      <c r="F9" s="166">
        <v>675256</v>
      </c>
      <c r="G9" s="166">
        <v>3983</v>
      </c>
      <c r="H9" s="166">
        <v>1256680</v>
      </c>
      <c r="I9" s="166">
        <v>170566</v>
      </c>
      <c r="J9" s="170">
        <v>50376</v>
      </c>
      <c r="K9" s="166">
        <v>72756</v>
      </c>
      <c r="L9" s="170">
        <f t="shared" si="2"/>
        <v>691981</v>
      </c>
      <c r="M9" s="166">
        <v>341188</v>
      </c>
      <c r="N9" s="166">
        <v>350793</v>
      </c>
      <c r="O9" s="166">
        <f t="shared" si="3"/>
        <v>259636</v>
      </c>
      <c r="P9" s="166">
        <v>208511</v>
      </c>
      <c r="Q9" s="166">
        <v>51125</v>
      </c>
      <c r="R9" s="174"/>
    </row>
    <row r="10" spans="1:18" ht="60" customHeight="1">
      <c r="A10" s="196" t="s">
        <v>61</v>
      </c>
      <c r="B10" s="183">
        <f t="shared" si="0"/>
        <v>25548453</v>
      </c>
      <c r="C10" s="170">
        <f t="shared" si="1"/>
        <v>24517574</v>
      </c>
      <c r="D10" s="166">
        <v>2903968</v>
      </c>
      <c r="E10" s="166">
        <v>19449689</v>
      </c>
      <c r="F10" s="166">
        <v>642414</v>
      </c>
      <c r="G10" s="166">
        <v>4794</v>
      </c>
      <c r="H10" s="166">
        <v>1194388</v>
      </c>
      <c r="I10" s="166">
        <v>152185</v>
      </c>
      <c r="J10" s="170">
        <v>67072</v>
      </c>
      <c r="K10" s="166">
        <v>103064</v>
      </c>
      <c r="L10" s="170">
        <f t="shared" si="2"/>
        <v>762937</v>
      </c>
      <c r="M10" s="166">
        <v>348997</v>
      </c>
      <c r="N10" s="166">
        <v>413940</v>
      </c>
      <c r="O10" s="166">
        <f t="shared" si="3"/>
        <v>267942</v>
      </c>
      <c r="P10" s="166">
        <v>219048</v>
      </c>
      <c r="Q10" s="166">
        <v>48894</v>
      </c>
      <c r="R10" s="174"/>
    </row>
    <row r="11" spans="1:18" ht="60" customHeight="1">
      <c r="A11" s="196" t="s">
        <v>62</v>
      </c>
      <c r="B11" s="170">
        <f t="shared" si="0"/>
        <v>28329014</v>
      </c>
      <c r="C11" s="170">
        <f t="shared" si="1"/>
        <v>27205477</v>
      </c>
      <c r="D11" s="166">
        <v>2433937</v>
      </c>
      <c r="E11" s="166">
        <v>22640846</v>
      </c>
      <c r="F11" s="166">
        <v>603735</v>
      </c>
      <c r="G11" s="166">
        <v>4958</v>
      </c>
      <c r="H11" s="166">
        <v>1178926</v>
      </c>
      <c r="I11" s="166">
        <v>129911</v>
      </c>
      <c r="J11" s="170">
        <v>72213</v>
      </c>
      <c r="K11" s="166">
        <v>140951</v>
      </c>
      <c r="L11" s="170">
        <f t="shared" si="2"/>
        <v>839636</v>
      </c>
      <c r="M11" s="166">
        <v>367122</v>
      </c>
      <c r="N11" s="166">
        <v>472514</v>
      </c>
      <c r="O11" s="166">
        <f t="shared" si="3"/>
        <v>283901</v>
      </c>
      <c r="P11" s="166">
        <v>240153</v>
      </c>
      <c r="Q11" s="166">
        <v>43748</v>
      </c>
      <c r="R11" s="174"/>
    </row>
    <row r="12" spans="1:18" ht="60" customHeight="1">
      <c r="A12" s="196" t="s">
        <v>63</v>
      </c>
      <c r="B12" s="170">
        <f t="shared" si="0"/>
        <v>30669240</v>
      </c>
      <c r="C12" s="170">
        <f t="shared" si="1"/>
        <v>29489014</v>
      </c>
      <c r="D12" s="166">
        <v>1507628</v>
      </c>
      <c r="E12" s="166">
        <v>25933272</v>
      </c>
      <c r="F12" s="166">
        <v>516323</v>
      </c>
      <c r="G12" s="166">
        <v>5692</v>
      </c>
      <c r="H12" s="166">
        <v>1169795</v>
      </c>
      <c r="I12" s="166">
        <v>92023</v>
      </c>
      <c r="J12" s="170">
        <v>78415</v>
      </c>
      <c r="K12" s="166">
        <v>185866</v>
      </c>
      <c r="L12" s="170">
        <f t="shared" si="2"/>
        <v>931870</v>
      </c>
      <c r="M12" s="166">
        <v>393791</v>
      </c>
      <c r="N12" s="166">
        <v>538079</v>
      </c>
      <c r="O12" s="166">
        <f t="shared" si="3"/>
        <v>248356</v>
      </c>
      <c r="P12" s="166">
        <v>207285</v>
      </c>
      <c r="Q12" s="166">
        <v>41071</v>
      </c>
      <c r="R12" s="174"/>
    </row>
    <row r="13" spans="1:18" ht="60" customHeight="1">
      <c r="A13" s="196" t="s">
        <v>64</v>
      </c>
      <c r="B13" s="170">
        <f t="shared" si="0"/>
        <v>35544169</v>
      </c>
      <c r="C13" s="170">
        <f t="shared" si="1"/>
        <v>34253587</v>
      </c>
      <c r="D13" s="166">
        <v>1956699</v>
      </c>
      <c r="E13" s="166">
        <v>30053027</v>
      </c>
      <c r="F13" s="166">
        <v>657752</v>
      </c>
      <c r="G13" s="166">
        <v>5288</v>
      </c>
      <c r="H13" s="166">
        <v>1172588</v>
      </c>
      <c r="I13" s="166">
        <v>101157</v>
      </c>
      <c r="J13" s="170">
        <v>68858</v>
      </c>
      <c r="K13" s="166">
        <v>238218</v>
      </c>
      <c r="L13" s="170">
        <f t="shared" si="2"/>
        <v>990856</v>
      </c>
      <c r="M13" s="166">
        <v>389507</v>
      </c>
      <c r="N13" s="166">
        <v>601349</v>
      </c>
      <c r="O13" s="166">
        <f t="shared" si="3"/>
        <v>299726</v>
      </c>
      <c r="P13" s="166">
        <v>264698</v>
      </c>
      <c r="Q13" s="166">
        <v>35028</v>
      </c>
      <c r="R13" s="174"/>
    </row>
    <row r="14" spans="1:18" ht="60" customHeight="1">
      <c r="A14" s="196" t="s">
        <v>65</v>
      </c>
      <c r="B14" s="183">
        <f t="shared" si="0"/>
        <v>42601731</v>
      </c>
      <c r="C14" s="170">
        <f>SUM(D14:K14)</f>
        <v>41104541</v>
      </c>
      <c r="D14" s="166">
        <v>3037044</v>
      </c>
      <c r="E14" s="166">
        <v>35791321</v>
      </c>
      <c r="F14" s="166">
        <v>640301</v>
      </c>
      <c r="G14" s="166">
        <v>6683</v>
      </c>
      <c r="H14" s="166">
        <v>1145309</v>
      </c>
      <c r="I14" s="166">
        <v>88680</v>
      </c>
      <c r="J14" s="170">
        <v>86893</v>
      </c>
      <c r="K14" s="166">
        <v>308310</v>
      </c>
      <c r="L14" s="170">
        <f>SUM(M14:N14)</f>
        <v>1101273</v>
      </c>
      <c r="M14" s="166">
        <v>424006</v>
      </c>
      <c r="N14" s="166">
        <v>677267</v>
      </c>
      <c r="O14" s="166">
        <f>SUM(P14:Q14)</f>
        <v>395917</v>
      </c>
      <c r="P14" s="166">
        <v>355496</v>
      </c>
      <c r="Q14" s="166">
        <v>40421</v>
      </c>
      <c r="R14" s="174"/>
    </row>
    <row r="15" spans="1:18" ht="60" customHeight="1">
      <c r="A15" s="196" t="s">
        <v>66</v>
      </c>
      <c r="B15" s="170">
        <f t="shared" si="0"/>
        <v>50147619</v>
      </c>
      <c r="C15" s="170">
        <f>SUM(D15:K15)</f>
        <v>48525037</v>
      </c>
      <c r="D15" s="166">
        <v>3565927</v>
      </c>
      <c r="E15" s="166">
        <v>42454756</v>
      </c>
      <c r="F15" s="166">
        <f>702375+1</f>
        <v>702376</v>
      </c>
      <c r="G15" s="166">
        <v>7383</v>
      </c>
      <c r="H15" s="166">
        <v>1191439</v>
      </c>
      <c r="I15" s="166">
        <v>83811</v>
      </c>
      <c r="J15" s="170">
        <v>145136</v>
      </c>
      <c r="K15" s="166">
        <v>374209</v>
      </c>
      <c r="L15" s="170">
        <f>SUM(M15:N15)</f>
        <v>1176189</v>
      </c>
      <c r="M15" s="166">
        <v>425000</v>
      </c>
      <c r="N15" s="166">
        <f>751188+1</f>
        <v>751189</v>
      </c>
      <c r="O15" s="166">
        <f>SUM(P15:Q15)</f>
        <v>446393</v>
      </c>
      <c r="P15" s="166">
        <f>397371-1</f>
        <v>397370</v>
      </c>
      <c r="Q15" s="166">
        <v>49023</v>
      </c>
      <c r="R15" s="174"/>
    </row>
    <row r="16" spans="1:18" ht="60" customHeight="1">
      <c r="A16" s="197" t="s">
        <v>67</v>
      </c>
      <c r="B16" s="176">
        <f t="shared" si="0"/>
        <v>57728247</v>
      </c>
      <c r="C16" s="177">
        <f>SUM(D16:K16)</f>
        <v>56007307</v>
      </c>
      <c r="D16" s="177">
        <f>'44支出(政) '!D15+'45支出(公) '!D16+'46支出(教) '!D15+'47支出(軍) '!D15</f>
        <v>4546882</v>
      </c>
      <c r="E16" s="177">
        <f>'44支出(政) '!E15+'45支出(公) '!E16+'46支出(教) '!E15+'47支出(軍) '!E15</f>
        <v>48797875</v>
      </c>
      <c r="F16" s="177">
        <f>'44支出(政) '!F15+'45支出(公) '!F16+'46支出(教) '!F15+'47支出(軍) '!F15</f>
        <v>794432</v>
      </c>
      <c r="G16" s="177">
        <f>'44支出(政) '!G15+'45支出(公) '!G16+'46支出(教) '!G15+'47支出(軍) '!G15</f>
        <v>7727</v>
      </c>
      <c r="H16" s="177">
        <f>'44支出(政) '!H15+'45支出(公) '!H16+'46支出(教) '!H15</f>
        <v>1189360</v>
      </c>
      <c r="I16" s="177">
        <f>'44支出(政) '!I15+'45支出(公) '!I16+'46支出(教) '!I15</f>
        <v>93491</v>
      </c>
      <c r="J16" s="177">
        <f>'44支出(政) '!J15+'45支出(公) '!J16+'46支出(教) '!J15+'47支出(軍) '!H15</f>
        <v>128328</v>
      </c>
      <c r="K16" s="177">
        <f>'44支出(政) '!K15+'45支出(公) '!K16+'46支出(教) '!K15+'47支出(軍) '!I15</f>
        <v>449212</v>
      </c>
      <c r="L16" s="177">
        <f>SUM(M16:N16)</f>
        <v>1268661</v>
      </c>
      <c r="M16" s="177">
        <f>'44支出(政) '!M15+'45支出(公) '!M16+'46支出(教) '!M15+'47支出(軍) '!K15</f>
        <v>460756</v>
      </c>
      <c r="N16" s="177">
        <f>'44支出(政) '!N15+'45支出(公) '!N16+'46支出(教) '!N15+'47支出(軍) '!L15</f>
        <v>807905</v>
      </c>
      <c r="O16" s="177">
        <f>SUM(P16:Q16)</f>
        <v>452279</v>
      </c>
      <c r="P16" s="177">
        <f>'44支出(政) '!P15+'45支出(公) '!P16+'46支出(教) '!P15+'47支出(軍) '!N15</f>
        <v>399565</v>
      </c>
      <c r="Q16" s="177">
        <f>'44支出(政) '!Q15+'45支出(公) '!Q16+'46支出(教) '!Q15+'47支出(軍) '!O15</f>
        <v>52714</v>
      </c>
      <c r="R16" s="174"/>
    </row>
    <row r="17" spans="1:18" ht="22.5" customHeight="1">
      <c r="A17" s="179" t="s">
        <v>560</v>
      </c>
      <c r="B17" s="180"/>
      <c r="C17" s="180"/>
      <c r="D17" s="180"/>
      <c r="E17" s="180"/>
      <c r="F17" s="180"/>
      <c r="G17" s="180"/>
      <c r="H17" s="180"/>
      <c r="I17" s="180"/>
      <c r="J17" s="180"/>
      <c r="K17" s="180"/>
      <c r="L17" s="180"/>
      <c r="M17" s="180"/>
      <c r="N17" s="180"/>
      <c r="O17" s="180"/>
      <c r="P17" s="180"/>
      <c r="Q17" s="180"/>
      <c r="R17" s="181"/>
    </row>
    <row r="18" spans="1:8" ht="36" customHeight="1">
      <c r="A18" s="179"/>
      <c r="B18" s="180"/>
      <c r="C18" s="180"/>
      <c r="D18" s="180"/>
      <c r="E18" s="180"/>
      <c r="F18" s="180"/>
      <c r="G18" s="180"/>
      <c r="H18" s="180"/>
    </row>
  </sheetData>
  <mergeCells count="10">
    <mergeCell ref="I1:Q1"/>
    <mergeCell ref="I2:O2"/>
    <mergeCell ref="O3:Q3"/>
    <mergeCell ref="A3:A4"/>
    <mergeCell ref="B3:B4"/>
    <mergeCell ref="C3:K3"/>
    <mergeCell ref="P2:Q2"/>
    <mergeCell ref="L3:N3"/>
    <mergeCell ref="A1:H1"/>
    <mergeCell ref="A2:H2"/>
  </mergeCells>
  <printOptions horizontalCentered="1"/>
  <pageMargins left="0.6299212598425197" right="0.1968503937007874" top="0.5905511811023623" bottom="0.7874015748031497" header="0" footer="0"/>
  <pageSetup horizontalDpi="600" verticalDpi="600" orientation="portrait" paperSize="9" r:id="rId3"/>
  <legacyDrawing r:id="rId2"/>
</worksheet>
</file>

<file path=xl/worksheets/sheet44.xml><?xml version="1.0" encoding="utf-8"?>
<worksheet xmlns="http://schemas.openxmlformats.org/spreadsheetml/2006/main" xmlns:r="http://schemas.openxmlformats.org/officeDocument/2006/relationships">
  <sheetPr>
    <tabColor indexed="46"/>
  </sheetPr>
  <dimension ref="A1:R17"/>
  <sheetViews>
    <sheetView workbookViewId="0" topLeftCell="E1">
      <pane ySplit="4" topLeftCell="BM5" activePane="bottomLeft" state="frozen"/>
      <selection pane="topLeft" activeCell="E16" sqref="E16"/>
      <selection pane="bottomLeft" activeCell="H11" sqref="H11"/>
    </sheetView>
  </sheetViews>
  <sheetFormatPr defaultColWidth="9.00390625" defaultRowHeight="36" customHeight="1"/>
  <cols>
    <col min="1" max="1" width="10.125" style="182" customWidth="1"/>
    <col min="2" max="4" width="10.625" style="182" customWidth="1"/>
    <col min="5" max="5" width="10.00390625" style="182" customWidth="1"/>
    <col min="6" max="6" width="10.625" style="182" customWidth="1"/>
    <col min="7" max="7" width="9.50390625" style="182" customWidth="1"/>
    <col min="8" max="8" width="13.75390625" style="182" customWidth="1"/>
    <col min="9" max="9" width="7.625" style="182" customWidth="1"/>
    <col min="10" max="10" width="10.625" style="182" customWidth="1"/>
    <col min="11" max="11" width="10.125" style="182" customWidth="1"/>
    <col min="12" max="12" width="10.50390625" style="182" customWidth="1"/>
    <col min="13" max="14" width="10.625" style="182" customWidth="1"/>
    <col min="15" max="15" width="10.50390625" style="182" customWidth="1"/>
    <col min="16" max="17" width="11.625" style="182" customWidth="1"/>
    <col min="18" max="16384" width="9.00390625" style="109" customWidth="1"/>
  </cols>
  <sheetData>
    <row r="1" spans="1:18" ht="33" customHeight="1">
      <c r="A1" s="636" t="s">
        <v>561</v>
      </c>
      <c r="B1" s="636"/>
      <c r="C1" s="636"/>
      <c r="D1" s="636"/>
      <c r="E1" s="636"/>
      <c r="F1" s="636"/>
      <c r="G1" s="636"/>
      <c r="H1" s="636"/>
      <c r="I1" s="636"/>
      <c r="J1" s="655" t="s">
        <v>549</v>
      </c>
      <c r="K1" s="655"/>
      <c r="L1" s="655"/>
      <c r="M1" s="655"/>
      <c r="N1" s="655"/>
      <c r="O1" s="655"/>
      <c r="P1" s="655"/>
      <c r="Q1" s="655"/>
      <c r="R1" s="149"/>
    </row>
    <row r="2" spans="1:18" s="151" customFormat="1" ht="27.75" customHeight="1">
      <c r="A2" s="637" t="s">
        <v>152</v>
      </c>
      <c r="B2" s="637"/>
      <c r="C2" s="637"/>
      <c r="D2" s="637"/>
      <c r="E2" s="637"/>
      <c r="F2" s="637"/>
      <c r="G2" s="637"/>
      <c r="H2" s="637"/>
      <c r="I2" s="637"/>
      <c r="J2" s="640" t="s">
        <v>562</v>
      </c>
      <c r="K2" s="640"/>
      <c r="L2" s="640"/>
      <c r="M2" s="640"/>
      <c r="N2" s="640"/>
      <c r="O2" s="640"/>
      <c r="P2" s="645" t="s">
        <v>530</v>
      </c>
      <c r="Q2" s="645"/>
      <c r="R2" s="150"/>
    </row>
    <row r="3" spans="1:17" ht="30" customHeight="1">
      <c r="A3" s="743" t="s">
        <v>70</v>
      </c>
      <c r="B3" s="745" t="s">
        <v>71</v>
      </c>
      <c r="C3" s="747" t="s">
        <v>173</v>
      </c>
      <c r="D3" s="748"/>
      <c r="E3" s="748"/>
      <c r="F3" s="748"/>
      <c r="G3" s="748"/>
      <c r="H3" s="748"/>
      <c r="I3" s="748"/>
      <c r="J3" s="748"/>
      <c r="K3" s="749"/>
      <c r="L3" s="746" t="s">
        <v>156</v>
      </c>
      <c r="M3" s="750"/>
      <c r="N3" s="750"/>
      <c r="O3" s="751" t="s">
        <v>531</v>
      </c>
      <c r="P3" s="751"/>
      <c r="Q3" s="747"/>
    </row>
    <row r="4" spans="1:17" s="199" customFormat="1" ht="45">
      <c r="A4" s="744"/>
      <c r="B4" s="746"/>
      <c r="C4" s="154" t="s">
        <v>116</v>
      </c>
      <c r="D4" s="154" t="s">
        <v>175</v>
      </c>
      <c r="E4" s="154" t="s">
        <v>176</v>
      </c>
      <c r="F4" s="156" t="s">
        <v>500</v>
      </c>
      <c r="G4" s="156" t="s">
        <v>563</v>
      </c>
      <c r="H4" s="156" t="s">
        <v>564</v>
      </c>
      <c r="I4" s="152" t="s">
        <v>501</v>
      </c>
      <c r="J4" s="153" t="s">
        <v>502</v>
      </c>
      <c r="K4" s="154" t="s">
        <v>503</v>
      </c>
      <c r="L4" s="154" t="s">
        <v>116</v>
      </c>
      <c r="M4" s="154" t="s">
        <v>117</v>
      </c>
      <c r="N4" s="156" t="s">
        <v>534</v>
      </c>
      <c r="O4" s="154" t="s">
        <v>116</v>
      </c>
      <c r="P4" s="156" t="s">
        <v>124</v>
      </c>
      <c r="Q4" s="158" t="s">
        <v>546</v>
      </c>
    </row>
    <row r="5" spans="1:17" s="151" customFormat="1" ht="63.75" customHeight="1" hidden="1">
      <c r="A5" s="159" t="s">
        <v>77</v>
      </c>
      <c r="B5" s="200">
        <v>38023</v>
      </c>
      <c r="C5" s="201">
        <v>35116</v>
      </c>
      <c r="D5" s="201">
        <v>10083</v>
      </c>
      <c r="E5" s="201">
        <v>19610</v>
      </c>
      <c r="F5" s="201">
        <v>523</v>
      </c>
      <c r="G5" s="201">
        <v>0</v>
      </c>
      <c r="H5" s="201">
        <v>4900</v>
      </c>
      <c r="I5" s="201"/>
      <c r="J5" s="201">
        <v>0</v>
      </c>
      <c r="K5" s="201">
        <v>0</v>
      </c>
      <c r="L5" s="201">
        <v>2162</v>
      </c>
      <c r="M5" s="201">
        <v>1482</v>
      </c>
      <c r="N5" s="201">
        <v>680</v>
      </c>
      <c r="O5" s="201">
        <v>745</v>
      </c>
      <c r="P5" s="201">
        <v>175</v>
      </c>
      <c r="Q5" s="201">
        <v>570</v>
      </c>
    </row>
    <row r="6" spans="1:17" ht="63.75" customHeight="1">
      <c r="A6" s="159" t="s">
        <v>81</v>
      </c>
      <c r="B6" s="202">
        <v>61315.132</v>
      </c>
      <c r="C6" s="202">
        <v>58283.85</v>
      </c>
      <c r="D6" s="202">
        <v>29070.915</v>
      </c>
      <c r="E6" s="202">
        <v>22504.97</v>
      </c>
      <c r="F6" s="202">
        <v>1666.53</v>
      </c>
      <c r="G6" s="202">
        <v>0</v>
      </c>
      <c r="H6" s="202">
        <v>5041.4349999999995</v>
      </c>
      <c r="I6" s="202"/>
      <c r="J6" s="202">
        <v>0</v>
      </c>
      <c r="K6" s="202">
        <v>0</v>
      </c>
      <c r="L6" s="202">
        <v>1114.282</v>
      </c>
      <c r="M6" s="203">
        <v>299.79</v>
      </c>
      <c r="N6" s="202">
        <v>814.492</v>
      </c>
      <c r="O6" s="202">
        <v>1917</v>
      </c>
      <c r="P6" s="202">
        <v>1104</v>
      </c>
      <c r="Q6" s="202">
        <v>813</v>
      </c>
    </row>
    <row r="7" spans="1:17" ht="63.75" customHeight="1">
      <c r="A7" s="159" t="s">
        <v>59</v>
      </c>
      <c r="B7" s="202">
        <f aca="true" t="shared" si="0" ref="B7:B15">C7+L7+O7</f>
        <v>72931</v>
      </c>
      <c r="C7" s="202">
        <f>D7+E7+F7+G7+H7+J7+K7</f>
        <v>70323</v>
      </c>
      <c r="D7" s="202">
        <v>32658</v>
      </c>
      <c r="E7" s="202">
        <v>29699</v>
      </c>
      <c r="F7" s="202">
        <v>934</v>
      </c>
      <c r="G7" s="202">
        <v>0</v>
      </c>
      <c r="H7" s="202">
        <v>7031</v>
      </c>
      <c r="I7" s="202"/>
      <c r="J7" s="202">
        <v>0</v>
      </c>
      <c r="K7" s="202">
        <v>1</v>
      </c>
      <c r="L7" s="202">
        <f aca="true" t="shared" si="1" ref="L7:L12">M7+N7</f>
        <v>839</v>
      </c>
      <c r="M7" s="203">
        <v>0</v>
      </c>
      <c r="N7" s="202">
        <v>839</v>
      </c>
      <c r="O7" s="202">
        <f aca="true" t="shared" si="2" ref="O7:O12">P7+Q7</f>
        <v>1769</v>
      </c>
      <c r="P7" s="202">
        <v>1314</v>
      </c>
      <c r="Q7" s="202">
        <v>455</v>
      </c>
    </row>
    <row r="8" spans="1:17" ht="63.75" customHeight="1">
      <c r="A8" s="159" t="s">
        <v>60</v>
      </c>
      <c r="B8" s="204">
        <f t="shared" si="0"/>
        <v>52683</v>
      </c>
      <c r="C8" s="202">
        <f>D8+E8+F8+G8+H8+J8+K8</f>
        <v>50621</v>
      </c>
      <c r="D8" s="202">
        <v>10490</v>
      </c>
      <c r="E8" s="202">
        <v>32671</v>
      </c>
      <c r="F8" s="202">
        <v>1326</v>
      </c>
      <c r="G8" s="202">
        <v>0</v>
      </c>
      <c r="H8" s="202">
        <v>5705</v>
      </c>
      <c r="I8" s="202"/>
      <c r="J8" s="202">
        <v>0</v>
      </c>
      <c r="K8" s="202">
        <v>429</v>
      </c>
      <c r="L8" s="202">
        <f t="shared" si="1"/>
        <v>839</v>
      </c>
      <c r="M8" s="203">
        <v>0</v>
      </c>
      <c r="N8" s="202">
        <v>839</v>
      </c>
      <c r="O8" s="202">
        <f t="shared" si="2"/>
        <v>1223</v>
      </c>
      <c r="P8" s="202">
        <v>974</v>
      </c>
      <c r="Q8" s="202">
        <v>249</v>
      </c>
    </row>
    <row r="9" spans="1:17" ht="63.75" customHeight="1">
      <c r="A9" s="159" t="s">
        <v>61</v>
      </c>
      <c r="B9" s="204">
        <f t="shared" si="0"/>
        <v>55542</v>
      </c>
      <c r="C9" s="202">
        <f>D9+E9+F9+G9+H9+J9+K9</f>
        <v>53308</v>
      </c>
      <c r="D9" s="202">
        <v>11116</v>
      </c>
      <c r="E9" s="202">
        <v>34052</v>
      </c>
      <c r="F9" s="202">
        <v>864</v>
      </c>
      <c r="G9" s="202">
        <v>0</v>
      </c>
      <c r="H9" s="202">
        <v>7199</v>
      </c>
      <c r="I9" s="202"/>
      <c r="J9" s="202">
        <v>0</v>
      </c>
      <c r="K9" s="202">
        <v>77</v>
      </c>
      <c r="L9" s="202">
        <f t="shared" si="1"/>
        <v>839</v>
      </c>
      <c r="M9" s="203">
        <v>0</v>
      </c>
      <c r="N9" s="202">
        <v>839</v>
      </c>
      <c r="O9" s="202">
        <f t="shared" si="2"/>
        <v>1395</v>
      </c>
      <c r="P9" s="202">
        <v>521</v>
      </c>
      <c r="Q9" s="202">
        <v>874</v>
      </c>
    </row>
    <row r="10" spans="1:17" ht="63.75" customHeight="1">
      <c r="A10" s="159" t="s">
        <v>62</v>
      </c>
      <c r="B10" s="202">
        <f t="shared" si="0"/>
        <v>58267</v>
      </c>
      <c r="C10" s="202">
        <f>D10+E10+F10+G10+H10+I10+J10+K10</f>
        <v>55392</v>
      </c>
      <c r="D10" s="202">
        <v>12557</v>
      </c>
      <c r="E10" s="202">
        <v>35904</v>
      </c>
      <c r="F10" s="202">
        <v>1295</v>
      </c>
      <c r="G10" s="202">
        <v>0</v>
      </c>
      <c r="H10" s="202">
        <v>5122</v>
      </c>
      <c r="I10" s="202">
        <v>370</v>
      </c>
      <c r="J10" s="202">
        <v>0</v>
      </c>
      <c r="K10" s="202">
        <v>144</v>
      </c>
      <c r="L10" s="202">
        <f t="shared" si="1"/>
        <v>839</v>
      </c>
      <c r="M10" s="203">
        <v>0</v>
      </c>
      <c r="N10" s="202">
        <v>839</v>
      </c>
      <c r="O10" s="202">
        <f t="shared" si="2"/>
        <v>2036</v>
      </c>
      <c r="P10" s="202">
        <v>2036</v>
      </c>
      <c r="Q10" s="202">
        <v>0</v>
      </c>
    </row>
    <row r="11" spans="1:17" ht="63.75" customHeight="1">
      <c r="A11" s="159" t="s">
        <v>63</v>
      </c>
      <c r="B11" s="202">
        <f t="shared" si="0"/>
        <v>45177</v>
      </c>
      <c r="C11" s="202">
        <f>D11+E11+F11+G11+H11+I11+J11+K11</f>
        <v>42880</v>
      </c>
      <c r="D11" s="202">
        <v>2329</v>
      </c>
      <c r="E11" s="202">
        <v>36169</v>
      </c>
      <c r="F11" s="202">
        <v>0</v>
      </c>
      <c r="G11" s="202">
        <v>0</v>
      </c>
      <c r="H11" s="202">
        <v>4188</v>
      </c>
      <c r="I11" s="202">
        <v>0</v>
      </c>
      <c r="J11" s="202">
        <v>0</v>
      </c>
      <c r="K11" s="202">
        <v>194</v>
      </c>
      <c r="L11" s="202">
        <f t="shared" si="1"/>
        <v>2227</v>
      </c>
      <c r="M11" s="203">
        <v>1387</v>
      </c>
      <c r="N11" s="202">
        <v>840</v>
      </c>
      <c r="O11" s="202">
        <f t="shared" si="2"/>
        <v>70</v>
      </c>
      <c r="P11" s="202">
        <v>70</v>
      </c>
      <c r="Q11" s="202">
        <v>0</v>
      </c>
    </row>
    <row r="12" spans="1:17" ht="63.75" customHeight="1">
      <c r="A12" s="159" t="s">
        <v>64</v>
      </c>
      <c r="B12" s="202">
        <f t="shared" si="0"/>
        <v>44668</v>
      </c>
      <c r="C12" s="202">
        <f>D12+E12+F12+G12+H12+I12+J12+K12</f>
        <v>43616</v>
      </c>
      <c r="D12" s="202">
        <v>1184</v>
      </c>
      <c r="E12" s="202">
        <v>36515</v>
      </c>
      <c r="F12" s="202">
        <v>0</v>
      </c>
      <c r="G12" s="202">
        <v>0</v>
      </c>
      <c r="H12" s="202">
        <v>5400</v>
      </c>
      <c r="I12" s="202">
        <v>0</v>
      </c>
      <c r="J12" s="205">
        <v>-78</v>
      </c>
      <c r="K12" s="202">
        <v>595</v>
      </c>
      <c r="L12" s="202">
        <f t="shared" si="1"/>
        <v>839</v>
      </c>
      <c r="M12" s="203">
        <v>0</v>
      </c>
      <c r="N12" s="202">
        <v>839</v>
      </c>
      <c r="O12" s="202">
        <f t="shared" si="2"/>
        <v>213</v>
      </c>
      <c r="P12" s="202">
        <v>213</v>
      </c>
      <c r="Q12" s="202">
        <v>0</v>
      </c>
    </row>
    <row r="13" spans="1:17" ht="63.75" customHeight="1">
      <c r="A13" s="159" t="s">
        <v>65</v>
      </c>
      <c r="B13" s="204">
        <f t="shared" si="0"/>
        <v>47197</v>
      </c>
      <c r="C13" s="202">
        <f>SUM(D13:K13)</f>
        <v>46229</v>
      </c>
      <c r="D13" s="202">
        <v>772</v>
      </c>
      <c r="E13" s="202">
        <v>37491</v>
      </c>
      <c r="F13" s="202">
        <v>572</v>
      </c>
      <c r="G13" s="202">
        <v>0</v>
      </c>
      <c r="H13" s="202">
        <v>6814</v>
      </c>
      <c r="I13" s="202">
        <v>0</v>
      </c>
      <c r="J13" s="202">
        <v>0</v>
      </c>
      <c r="K13" s="202">
        <v>580</v>
      </c>
      <c r="L13" s="202">
        <f>SUM(M13:N13)</f>
        <v>852</v>
      </c>
      <c r="M13" s="203">
        <v>0</v>
      </c>
      <c r="N13" s="202">
        <v>852</v>
      </c>
      <c r="O13" s="202">
        <f>SUM(P13:Q13)</f>
        <v>116</v>
      </c>
      <c r="P13" s="202">
        <v>115</v>
      </c>
      <c r="Q13" s="202">
        <v>1</v>
      </c>
    </row>
    <row r="14" spans="1:17" ht="63.75" customHeight="1">
      <c r="A14" s="159" t="s">
        <v>66</v>
      </c>
      <c r="B14" s="204">
        <f t="shared" si="0"/>
        <v>45484</v>
      </c>
      <c r="C14" s="202">
        <f>SUM(D14:K14)</f>
        <v>44507</v>
      </c>
      <c r="D14" s="202">
        <v>235</v>
      </c>
      <c r="E14" s="202">
        <f>37383+1</f>
        <v>37384</v>
      </c>
      <c r="F14" s="202">
        <v>0</v>
      </c>
      <c r="G14" s="202">
        <v>0</v>
      </c>
      <c r="H14" s="202">
        <v>6048</v>
      </c>
      <c r="I14" s="202">
        <v>0</v>
      </c>
      <c r="J14" s="202">
        <v>114</v>
      </c>
      <c r="K14" s="202">
        <v>726</v>
      </c>
      <c r="L14" s="202">
        <f>SUM(M14:N14)</f>
        <v>838</v>
      </c>
      <c r="M14" s="203">
        <v>0</v>
      </c>
      <c r="N14" s="202">
        <v>838</v>
      </c>
      <c r="O14" s="202">
        <f>SUM(P14:Q14)</f>
        <v>139</v>
      </c>
      <c r="P14" s="202">
        <v>139</v>
      </c>
      <c r="Q14" s="202">
        <v>0</v>
      </c>
    </row>
    <row r="15" spans="1:17" ht="63.75" customHeight="1">
      <c r="A15" s="206" t="s">
        <v>163</v>
      </c>
      <c r="B15" s="207">
        <f t="shared" si="0"/>
        <v>46303</v>
      </c>
      <c r="C15" s="208">
        <f>SUM(D15:K15)</f>
        <v>45581</v>
      </c>
      <c r="D15" s="208">
        <f>'40支出(政)(政府別)'!D6</f>
        <v>1338</v>
      </c>
      <c r="E15" s="208">
        <f>'40支出(政)(政府別)'!E6</f>
        <v>38611</v>
      </c>
      <c r="F15" s="208">
        <f>'40支出(政)(政府別)'!F6</f>
        <v>0</v>
      </c>
      <c r="G15" s="208">
        <f>'40支出(政)(政府別)'!G6</f>
        <v>0</v>
      </c>
      <c r="H15" s="208">
        <f>'40支出(政)(政府別)'!H6</f>
        <v>4826</v>
      </c>
      <c r="I15" s="208">
        <f>'40支出(政)(政府別)'!I6</f>
        <v>0</v>
      </c>
      <c r="J15" s="208">
        <f>'40支出(政)(政府別)'!J6</f>
        <v>0</v>
      </c>
      <c r="K15" s="208">
        <f>'40支出(政)(政府別)'!K6</f>
        <v>806</v>
      </c>
      <c r="L15" s="208">
        <f>SUM(M15:N15)</f>
        <v>722</v>
      </c>
      <c r="M15" s="208">
        <f>'40支出(政)(政府別)'!M6</f>
        <v>0</v>
      </c>
      <c r="N15" s="208">
        <f>'40支出(政)(政府別)'!N6</f>
        <v>722</v>
      </c>
      <c r="O15" s="208">
        <f>SUM(P15:Q15)</f>
        <v>0</v>
      </c>
      <c r="P15" s="208">
        <f>'40支出(政)(政府別)'!P6</f>
        <v>0</v>
      </c>
      <c r="Q15" s="208">
        <f>'40支出(政)(政府別)'!Q6</f>
        <v>0</v>
      </c>
    </row>
    <row r="16" spans="1:18" ht="22.5" customHeight="1">
      <c r="A16" s="179" t="s">
        <v>565</v>
      </c>
      <c r="B16" s="180"/>
      <c r="C16" s="180"/>
      <c r="D16" s="180"/>
      <c r="E16" s="180"/>
      <c r="F16" s="180"/>
      <c r="G16" s="180"/>
      <c r="H16" s="180"/>
      <c r="I16" s="180"/>
      <c r="J16" s="180"/>
      <c r="K16" s="180"/>
      <c r="L16" s="180"/>
      <c r="M16" s="180"/>
      <c r="N16" s="180"/>
      <c r="O16" s="180"/>
      <c r="P16" s="180"/>
      <c r="Q16" s="180"/>
      <c r="R16" s="181"/>
    </row>
    <row r="17" ht="36" customHeight="1">
      <c r="A17" s="180"/>
    </row>
  </sheetData>
  <mergeCells count="10">
    <mergeCell ref="L3:N3"/>
    <mergeCell ref="J1:Q1"/>
    <mergeCell ref="J2:O2"/>
    <mergeCell ref="O3:Q3"/>
    <mergeCell ref="P2:Q2"/>
    <mergeCell ref="A3:A4"/>
    <mergeCell ref="B3:B4"/>
    <mergeCell ref="C3:K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indexed="46"/>
  </sheetPr>
  <dimension ref="A1:R18"/>
  <sheetViews>
    <sheetView workbookViewId="0" topLeftCell="A1">
      <pane ySplit="5" topLeftCell="BM6" activePane="bottomLeft" state="frozen"/>
      <selection pane="topLeft" activeCell="E16" sqref="E16"/>
      <selection pane="bottomLeft" activeCell="E12" sqref="E12"/>
    </sheetView>
  </sheetViews>
  <sheetFormatPr defaultColWidth="9.00390625" defaultRowHeight="36" customHeight="1"/>
  <cols>
    <col min="1" max="1" width="8.50390625" style="182" customWidth="1"/>
    <col min="2" max="2" width="10.50390625" style="182" customWidth="1"/>
    <col min="3" max="3" width="10.125" style="182" customWidth="1"/>
    <col min="4" max="4" width="10.375" style="182" customWidth="1"/>
    <col min="5" max="5" width="10.875" style="182" customWidth="1"/>
    <col min="6" max="6" width="9.75390625" style="182" customWidth="1"/>
    <col min="7" max="7" width="8.875" style="182" customWidth="1"/>
    <col min="8" max="8" width="12.625" style="182" customWidth="1"/>
    <col min="9" max="9" width="8.875" style="182" customWidth="1"/>
    <col min="10" max="10" width="10.625" style="182" customWidth="1"/>
    <col min="11" max="11" width="9.625" style="182" customWidth="1"/>
    <col min="12" max="12" width="10.375" style="182" customWidth="1"/>
    <col min="13" max="14" width="10.625" style="182" customWidth="1"/>
    <col min="15" max="15" width="10.375" style="182" customWidth="1"/>
    <col min="16" max="17" width="12.125" style="182" customWidth="1"/>
    <col min="18" max="16384" width="9.00390625" style="109" customWidth="1"/>
  </cols>
  <sheetData>
    <row r="1" spans="1:18" ht="33" customHeight="1">
      <c r="A1" s="636" t="s">
        <v>566</v>
      </c>
      <c r="B1" s="636"/>
      <c r="C1" s="636"/>
      <c r="D1" s="636"/>
      <c r="E1" s="636"/>
      <c r="F1" s="636"/>
      <c r="G1" s="636"/>
      <c r="H1" s="636"/>
      <c r="I1" s="636"/>
      <c r="J1" s="655" t="s">
        <v>549</v>
      </c>
      <c r="K1" s="655"/>
      <c r="L1" s="655"/>
      <c r="M1" s="655"/>
      <c r="N1" s="655"/>
      <c r="O1" s="655"/>
      <c r="P1" s="655"/>
      <c r="Q1" s="655"/>
      <c r="R1" s="149"/>
    </row>
    <row r="2" spans="1:18" s="151" customFormat="1" ht="33" customHeight="1">
      <c r="A2" s="637" t="s">
        <v>568</v>
      </c>
      <c r="B2" s="637"/>
      <c r="C2" s="637"/>
      <c r="D2" s="637"/>
      <c r="E2" s="637"/>
      <c r="F2" s="637"/>
      <c r="G2" s="637"/>
      <c r="H2" s="637"/>
      <c r="I2" s="637"/>
      <c r="J2" s="640" t="s">
        <v>153</v>
      </c>
      <c r="K2" s="640"/>
      <c r="L2" s="640"/>
      <c r="M2" s="640"/>
      <c r="N2" s="640"/>
      <c r="O2" s="640"/>
      <c r="P2" s="645" t="s">
        <v>530</v>
      </c>
      <c r="Q2" s="645"/>
      <c r="R2" s="150"/>
    </row>
    <row r="3" spans="1:18" ht="30" customHeight="1">
      <c r="A3" s="641" t="s">
        <v>70</v>
      </c>
      <c r="B3" s="643" t="s">
        <v>71</v>
      </c>
      <c r="C3" s="646" t="s">
        <v>154</v>
      </c>
      <c r="D3" s="647"/>
      <c r="E3" s="647"/>
      <c r="F3" s="647"/>
      <c r="G3" s="647"/>
      <c r="H3" s="647"/>
      <c r="I3" s="647"/>
      <c r="J3" s="647"/>
      <c r="K3" s="633"/>
      <c r="L3" s="644" t="s">
        <v>156</v>
      </c>
      <c r="M3" s="635"/>
      <c r="N3" s="635"/>
      <c r="O3" s="634" t="s">
        <v>531</v>
      </c>
      <c r="P3" s="634"/>
      <c r="Q3" s="646"/>
      <c r="R3" s="149"/>
    </row>
    <row r="4" spans="1:18" ht="41.25" customHeight="1">
      <c r="A4" s="642"/>
      <c r="B4" s="644"/>
      <c r="C4" s="154" t="s">
        <v>116</v>
      </c>
      <c r="D4" s="154" t="s">
        <v>306</v>
      </c>
      <c r="E4" s="154" t="s">
        <v>159</v>
      </c>
      <c r="F4" s="156" t="s">
        <v>500</v>
      </c>
      <c r="G4" s="156" t="s">
        <v>532</v>
      </c>
      <c r="H4" s="156" t="s">
        <v>542</v>
      </c>
      <c r="I4" s="152" t="s">
        <v>501</v>
      </c>
      <c r="J4" s="153" t="s">
        <v>502</v>
      </c>
      <c r="K4" s="154" t="s">
        <v>503</v>
      </c>
      <c r="L4" s="154" t="s">
        <v>116</v>
      </c>
      <c r="M4" s="154" t="s">
        <v>129</v>
      </c>
      <c r="N4" s="156" t="s">
        <v>534</v>
      </c>
      <c r="O4" s="154" t="s">
        <v>116</v>
      </c>
      <c r="P4" s="156" t="s">
        <v>124</v>
      </c>
      <c r="Q4" s="158" t="s">
        <v>536</v>
      </c>
      <c r="R4" s="149"/>
    </row>
    <row r="5" spans="1:18" s="163" customFormat="1" ht="75.75" customHeight="1" hidden="1">
      <c r="A5" s="159" t="s">
        <v>537</v>
      </c>
      <c r="B5" s="160">
        <f aca="true" t="shared" si="0" ref="B5:Q5">SUM(B6:B7)</f>
        <v>8038271.847</v>
      </c>
      <c r="C5" s="161">
        <f t="shared" si="0"/>
        <v>7188947.301</v>
      </c>
      <c r="D5" s="161">
        <f t="shared" si="0"/>
        <v>787139.043</v>
      </c>
      <c r="E5" s="161">
        <f t="shared" si="0"/>
        <v>5148764.403999999</v>
      </c>
      <c r="F5" s="161">
        <f t="shared" si="0"/>
        <v>80055.467</v>
      </c>
      <c r="G5" s="161">
        <f t="shared" si="0"/>
        <v>198.188</v>
      </c>
      <c r="H5" s="161">
        <f t="shared" si="0"/>
        <v>825558.662</v>
      </c>
      <c r="I5" s="161">
        <f t="shared" si="0"/>
        <v>284594.95499999996</v>
      </c>
      <c r="J5" s="161">
        <f t="shared" si="0"/>
        <v>36685.032</v>
      </c>
      <c r="K5" s="161">
        <f t="shared" si="0"/>
        <v>25951.55</v>
      </c>
      <c r="L5" s="161">
        <f t="shared" si="0"/>
        <v>575406.017</v>
      </c>
      <c r="M5" s="161">
        <f t="shared" si="0"/>
        <v>322200.33700000006</v>
      </c>
      <c r="N5" s="161">
        <f t="shared" si="0"/>
        <v>253205.68</v>
      </c>
      <c r="O5" s="161">
        <f t="shared" si="0"/>
        <v>273918.529</v>
      </c>
      <c r="P5" s="161">
        <f t="shared" si="0"/>
        <v>225303.951</v>
      </c>
      <c r="Q5" s="161">
        <f t="shared" si="0"/>
        <v>48614.578</v>
      </c>
      <c r="R5" s="162"/>
    </row>
    <row r="6" spans="1:18" s="151" customFormat="1" ht="61.5" customHeight="1" hidden="1">
      <c r="A6" s="164" t="s">
        <v>77</v>
      </c>
      <c r="B6" s="166">
        <v>3449599</v>
      </c>
      <c r="C6" s="166">
        <v>3073700</v>
      </c>
      <c r="D6" s="166">
        <v>414948</v>
      </c>
      <c r="E6" s="166">
        <v>2072119</v>
      </c>
      <c r="F6" s="166">
        <v>36211</v>
      </c>
      <c r="G6" s="166">
        <v>87</v>
      </c>
      <c r="H6" s="166">
        <v>396883</v>
      </c>
      <c r="I6" s="166">
        <v>130032</v>
      </c>
      <c r="J6" s="166">
        <v>13508</v>
      </c>
      <c r="K6" s="166">
        <v>9912</v>
      </c>
      <c r="L6" s="166">
        <v>257537</v>
      </c>
      <c r="M6" s="166">
        <v>147076</v>
      </c>
      <c r="N6" s="166">
        <v>110461</v>
      </c>
      <c r="O6" s="166">
        <v>118362</v>
      </c>
      <c r="P6" s="166">
        <v>94354</v>
      </c>
      <c r="Q6" s="166">
        <v>24008</v>
      </c>
      <c r="R6" s="174"/>
    </row>
    <row r="7" spans="1:18" ht="61.5" customHeight="1">
      <c r="A7" s="164" t="s">
        <v>78</v>
      </c>
      <c r="B7" s="166">
        <v>4588672.847</v>
      </c>
      <c r="C7" s="166">
        <v>4115247.301</v>
      </c>
      <c r="D7" s="166">
        <v>372191.04299999995</v>
      </c>
      <c r="E7" s="166">
        <v>3076645.4039999996</v>
      </c>
      <c r="F7" s="166">
        <v>43844.467000000004</v>
      </c>
      <c r="G7" s="166">
        <v>111.18799999999999</v>
      </c>
      <c r="H7" s="166">
        <v>428675.662</v>
      </c>
      <c r="I7" s="166">
        <v>154562.955</v>
      </c>
      <c r="J7" s="166">
        <v>23177.032</v>
      </c>
      <c r="K7" s="166">
        <v>16039.55</v>
      </c>
      <c r="L7" s="209">
        <v>317869.017</v>
      </c>
      <c r="M7" s="209">
        <v>175124.33700000003</v>
      </c>
      <c r="N7" s="209">
        <v>142744.68</v>
      </c>
      <c r="O7" s="209">
        <v>155556.529</v>
      </c>
      <c r="P7" s="209">
        <v>130949.951</v>
      </c>
      <c r="Q7" s="209">
        <v>24606.578</v>
      </c>
      <c r="R7" s="174"/>
    </row>
    <row r="8" spans="1:18" ht="61.5" customHeight="1">
      <c r="A8" s="164" t="s">
        <v>59</v>
      </c>
      <c r="B8" s="166">
        <f aca="true" t="shared" si="1" ref="B8:B16">C8+L8+O8</f>
        <v>5916554</v>
      </c>
      <c r="C8" s="166">
        <f aca="true" t="shared" si="2" ref="C8:C13">D8+E8+F8+G8+H8+I8+J8+K8</f>
        <v>5376488</v>
      </c>
      <c r="D8" s="166">
        <v>382417</v>
      </c>
      <c r="E8" s="166">
        <v>4307220</v>
      </c>
      <c r="F8" s="166">
        <v>56583</v>
      </c>
      <c r="G8" s="166">
        <v>137</v>
      </c>
      <c r="H8" s="166">
        <v>440219</v>
      </c>
      <c r="I8" s="166">
        <v>131771</v>
      </c>
      <c r="J8" s="166">
        <v>34832</v>
      </c>
      <c r="K8" s="166">
        <v>23309</v>
      </c>
      <c r="L8" s="209">
        <f aca="true" t="shared" si="3" ref="L8:L13">M8+N8</f>
        <v>365054</v>
      </c>
      <c r="M8" s="209">
        <v>181229</v>
      </c>
      <c r="N8" s="209">
        <v>183825</v>
      </c>
      <c r="O8" s="209">
        <f aca="true" t="shared" si="4" ref="O8:O13">P8+Q8</f>
        <v>175012</v>
      </c>
      <c r="P8" s="209">
        <v>152432</v>
      </c>
      <c r="Q8" s="209">
        <v>22580</v>
      </c>
      <c r="R8" s="174"/>
    </row>
    <row r="9" spans="1:18" ht="61.5" customHeight="1">
      <c r="A9" s="164" t="s">
        <v>60</v>
      </c>
      <c r="B9" s="165">
        <f t="shared" si="1"/>
        <v>7395122</v>
      </c>
      <c r="C9" s="166">
        <f t="shared" si="2"/>
        <v>6779321</v>
      </c>
      <c r="D9" s="166">
        <v>452325</v>
      </c>
      <c r="E9" s="166">
        <v>5639566</v>
      </c>
      <c r="F9" s="166">
        <v>64140</v>
      </c>
      <c r="G9" s="166">
        <v>137</v>
      </c>
      <c r="H9" s="166">
        <v>448056</v>
      </c>
      <c r="I9" s="166">
        <v>108031</v>
      </c>
      <c r="J9" s="166">
        <v>28855</v>
      </c>
      <c r="K9" s="166">
        <v>38211</v>
      </c>
      <c r="L9" s="209">
        <f t="shared" si="3"/>
        <v>432866</v>
      </c>
      <c r="M9" s="209">
        <v>211432</v>
      </c>
      <c r="N9" s="209">
        <v>221434</v>
      </c>
      <c r="O9" s="209">
        <f t="shared" si="4"/>
        <v>182935</v>
      </c>
      <c r="P9" s="209">
        <v>158728</v>
      </c>
      <c r="Q9" s="209">
        <v>24207</v>
      </c>
      <c r="R9" s="174"/>
    </row>
    <row r="10" spans="1:18" ht="61.5" customHeight="1">
      <c r="A10" s="164" t="s">
        <v>61</v>
      </c>
      <c r="B10" s="165">
        <f t="shared" si="1"/>
        <v>8717057</v>
      </c>
      <c r="C10" s="166">
        <f t="shared" si="2"/>
        <v>8040519</v>
      </c>
      <c r="D10" s="166">
        <v>400419</v>
      </c>
      <c r="E10" s="166">
        <v>6973482</v>
      </c>
      <c r="F10" s="166">
        <v>59640</v>
      </c>
      <c r="G10" s="166">
        <v>137</v>
      </c>
      <c r="H10" s="166">
        <v>427153</v>
      </c>
      <c r="I10" s="166">
        <v>88058</v>
      </c>
      <c r="J10" s="166">
        <v>37335</v>
      </c>
      <c r="K10" s="166">
        <v>54295</v>
      </c>
      <c r="L10" s="209">
        <f t="shared" si="3"/>
        <v>483662</v>
      </c>
      <c r="M10" s="209">
        <v>217980</v>
      </c>
      <c r="N10" s="209">
        <v>265682</v>
      </c>
      <c r="O10" s="209">
        <f t="shared" si="4"/>
        <v>192876</v>
      </c>
      <c r="P10" s="209">
        <v>164255</v>
      </c>
      <c r="Q10" s="209">
        <v>28621</v>
      </c>
      <c r="R10" s="174"/>
    </row>
    <row r="11" spans="1:18" ht="61.5" customHeight="1">
      <c r="A11" s="164" t="s">
        <v>62</v>
      </c>
      <c r="B11" s="166">
        <f t="shared" si="1"/>
        <v>10097046</v>
      </c>
      <c r="C11" s="166">
        <f t="shared" si="2"/>
        <v>9365667</v>
      </c>
      <c r="D11" s="166">
        <v>348261</v>
      </c>
      <c r="E11" s="166">
        <v>8348532</v>
      </c>
      <c r="F11" s="166">
        <v>59077</v>
      </c>
      <c r="G11" s="166">
        <v>137</v>
      </c>
      <c r="H11" s="166">
        <v>430546</v>
      </c>
      <c r="I11" s="166">
        <v>59411</v>
      </c>
      <c r="J11" s="166">
        <v>44703</v>
      </c>
      <c r="K11" s="166">
        <v>75000</v>
      </c>
      <c r="L11" s="209">
        <f t="shared" si="3"/>
        <v>537277</v>
      </c>
      <c r="M11" s="209">
        <v>232501</v>
      </c>
      <c r="N11" s="209">
        <v>304776</v>
      </c>
      <c r="O11" s="209">
        <f t="shared" si="4"/>
        <v>194102</v>
      </c>
      <c r="P11" s="209">
        <v>167623</v>
      </c>
      <c r="Q11" s="209">
        <v>26479</v>
      </c>
      <c r="R11" s="174"/>
    </row>
    <row r="12" spans="1:18" ht="61.5" customHeight="1">
      <c r="A12" s="164" t="s">
        <v>63</v>
      </c>
      <c r="B12" s="166">
        <f t="shared" si="1"/>
        <v>11555525</v>
      </c>
      <c r="C12" s="166">
        <f t="shared" si="2"/>
        <v>10793003</v>
      </c>
      <c r="D12" s="166">
        <v>272764</v>
      </c>
      <c r="E12" s="166">
        <v>9842375</v>
      </c>
      <c r="F12" s="166">
        <v>59158</v>
      </c>
      <c r="G12" s="166">
        <v>137</v>
      </c>
      <c r="H12" s="166">
        <v>420079</v>
      </c>
      <c r="I12" s="166">
        <v>51113</v>
      </c>
      <c r="J12" s="166">
        <v>46955</v>
      </c>
      <c r="K12" s="166">
        <v>100422</v>
      </c>
      <c r="L12" s="209">
        <f t="shared" si="3"/>
        <v>596901</v>
      </c>
      <c r="M12" s="209">
        <v>247195</v>
      </c>
      <c r="N12" s="209">
        <v>349706</v>
      </c>
      <c r="O12" s="209">
        <f t="shared" si="4"/>
        <v>165621</v>
      </c>
      <c r="P12" s="209">
        <v>140941</v>
      </c>
      <c r="Q12" s="209">
        <v>24680</v>
      </c>
      <c r="R12" s="174"/>
    </row>
    <row r="13" spans="1:18" ht="61.5" customHeight="1">
      <c r="A13" s="164" t="s">
        <v>64</v>
      </c>
      <c r="B13" s="166">
        <f t="shared" si="1"/>
        <v>13712299</v>
      </c>
      <c r="C13" s="166">
        <f t="shared" si="2"/>
        <v>12882206</v>
      </c>
      <c r="D13" s="166">
        <v>264869</v>
      </c>
      <c r="E13" s="166">
        <v>11872894</v>
      </c>
      <c r="F13" s="166">
        <v>74834</v>
      </c>
      <c r="G13" s="166">
        <v>137</v>
      </c>
      <c r="H13" s="166">
        <v>444025</v>
      </c>
      <c r="I13" s="166">
        <v>56967</v>
      </c>
      <c r="J13" s="166">
        <v>39656</v>
      </c>
      <c r="K13" s="166">
        <v>128824</v>
      </c>
      <c r="L13" s="209">
        <f t="shared" si="3"/>
        <v>629296</v>
      </c>
      <c r="M13" s="209">
        <v>237823</v>
      </c>
      <c r="N13" s="209">
        <v>391473</v>
      </c>
      <c r="O13" s="209">
        <f t="shared" si="4"/>
        <v>200797</v>
      </c>
      <c r="P13" s="209">
        <v>178220</v>
      </c>
      <c r="Q13" s="209">
        <v>22577</v>
      </c>
      <c r="R13" s="174"/>
    </row>
    <row r="14" spans="1:18" ht="61.5" customHeight="1">
      <c r="A14" s="164" t="s">
        <v>65</v>
      </c>
      <c r="B14" s="165">
        <f t="shared" si="1"/>
        <v>16698819</v>
      </c>
      <c r="C14" s="166">
        <f>SUM(D14:K14)</f>
        <v>15722151</v>
      </c>
      <c r="D14" s="166">
        <v>201201</v>
      </c>
      <c r="E14" s="166">
        <v>14741485</v>
      </c>
      <c r="F14" s="166">
        <v>88076</v>
      </c>
      <c r="G14" s="166">
        <v>139</v>
      </c>
      <c r="H14" s="166">
        <v>427119</v>
      </c>
      <c r="I14" s="166">
        <v>34351</v>
      </c>
      <c r="J14" s="166">
        <v>62792</v>
      </c>
      <c r="K14" s="166">
        <v>166988</v>
      </c>
      <c r="L14" s="209">
        <f>SUM(M14:N14)</f>
        <v>701591</v>
      </c>
      <c r="M14" s="209">
        <v>260969</v>
      </c>
      <c r="N14" s="209">
        <v>440622</v>
      </c>
      <c r="O14" s="209">
        <f>SUM(P14:Q14)</f>
        <v>275077</v>
      </c>
      <c r="P14" s="209">
        <v>251044</v>
      </c>
      <c r="Q14" s="209">
        <v>24033</v>
      </c>
      <c r="R14" s="174"/>
    </row>
    <row r="15" spans="1:18" ht="61.5" customHeight="1">
      <c r="A15" s="164" t="s">
        <v>66</v>
      </c>
      <c r="B15" s="165">
        <f t="shared" si="1"/>
        <v>20225256</v>
      </c>
      <c r="C15" s="166">
        <f>SUM(D15:K15)</f>
        <v>19136400</v>
      </c>
      <c r="D15" s="166">
        <v>194532</v>
      </c>
      <c r="E15" s="166">
        <v>18045130</v>
      </c>
      <c r="F15" s="166">
        <v>98951</v>
      </c>
      <c r="G15" s="166">
        <v>176</v>
      </c>
      <c r="H15" s="166">
        <v>440270</v>
      </c>
      <c r="I15" s="166">
        <v>37783</v>
      </c>
      <c r="J15" s="166">
        <v>118195</v>
      </c>
      <c r="K15" s="166">
        <v>201363</v>
      </c>
      <c r="L15" s="209">
        <f>SUM(M15:N15)</f>
        <v>751899</v>
      </c>
      <c r="M15" s="209">
        <v>263980</v>
      </c>
      <c r="N15" s="209">
        <v>487919</v>
      </c>
      <c r="O15" s="209">
        <f>SUM(P15:Q15)</f>
        <v>336957</v>
      </c>
      <c r="P15" s="209">
        <v>304759</v>
      </c>
      <c r="Q15" s="209">
        <v>32198</v>
      </c>
      <c r="R15" s="174"/>
    </row>
    <row r="16" spans="1:18" ht="61.5" customHeight="1">
      <c r="A16" s="189" t="s">
        <v>163</v>
      </c>
      <c r="B16" s="176">
        <f t="shared" si="1"/>
        <v>23573134</v>
      </c>
      <c r="C16" s="177">
        <f>SUM(D16:K16)</f>
        <v>22435551</v>
      </c>
      <c r="D16" s="210">
        <f>'41支出(公)(政府別)'!D6</f>
        <v>453702</v>
      </c>
      <c r="E16" s="210">
        <f>'41支出(公)(政府別)'!E6</f>
        <v>21066695</v>
      </c>
      <c r="F16" s="210">
        <f>'41支出(公)(政府別)'!F6</f>
        <v>92248</v>
      </c>
      <c r="G16" s="210">
        <f>'41支出(公)(政府別)'!G6</f>
        <v>173</v>
      </c>
      <c r="H16" s="210">
        <f>'41支出(公)(政府別)'!H6</f>
        <v>452749</v>
      </c>
      <c r="I16" s="210">
        <f>'41支出(公)(政府別)'!I6</f>
        <v>41891</v>
      </c>
      <c r="J16" s="210">
        <f>'41支出(公)(政府別)'!J6</f>
        <v>86023</v>
      </c>
      <c r="K16" s="210">
        <f>'41支出(公)(政府別)'!K6</f>
        <v>242070</v>
      </c>
      <c r="L16" s="210">
        <f>SUM(M16:N16)</f>
        <v>785564</v>
      </c>
      <c r="M16" s="210">
        <f>'41支出(公)(政府別)'!M6</f>
        <v>266583</v>
      </c>
      <c r="N16" s="210">
        <f>'41支出(公)(政府別)'!N6</f>
        <v>518981</v>
      </c>
      <c r="O16" s="210">
        <f>SUM(P16:Q16)</f>
        <v>352019</v>
      </c>
      <c r="P16" s="210">
        <f>'41支出(公)(政府別)'!P6</f>
        <v>311212</v>
      </c>
      <c r="Q16" s="210">
        <f>'41支出(公)(政府別)'!Q6</f>
        <v>40807</v>
      </c>
      <c r="R16" s="174"/>
    </row>
    <row r="17" spans="1:18" ht="20.25" customHeight="1">
      <c r="A17" s="179" t="s">
        <v>540</v>
      </c>
      <c r="B17" s="180"/>
      <c r="C17" s="180"/>
      <c r="D17" s="180"/>
      <c r="E17" s="180"/>
      <c r="F17" s="180"/>
      <c r="G17" s="180"/>
      <c r="H17" s="180"/>
      <c r="I17" s="180"/>
      <c r="J17" s="180"/>
      <c r="K17" s="180"/>
      <c r="L17" s="180"/>
      <c r="M17" s="180"/>
      <c r="N17" s="180"/>
      <c r="O17" s="180"/>
      <c r="P17" s="180"/>
      <c r="Q17" s="180"/>
      <c r="R17" s="181"/>
    </row>
    <row r="18" ht="36" customHeight="1">
      <c r="A18" s="180"/>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indexed="46"/>
  </sheetPr>
  <dimension ref="A1:R17"/>
  <sheetViews>
    <sheetView workbookViewId="0" topLeftCell="A1">
      <pane ySplit="4" topLeftCell="BM5" activePane="bottomLeft" state="frozen"/>
      <selection pane="topLeft" activeCell="E16" sqref="E16"/>
      <selection pane="bottomLeft" activeCell="F11" sqref="F11"/>
    </sheetView>
  </sheetViews>
  <sheetFormatPr defaultColWidth="9.00390625" defaultRowHeight="36" customHeight="1"/>
  <cols>
    <col min="1" max="1" width="8.625" style="182" customWidth="1"/>
    <col min="2" max="2" width="11.125" style="182" customWidth="1"/>
    <col min="3" max="3" width="10.875" style="182" customWidth="1"/>
    <col min="4" max="4" width="10.375" style="182" customWidth="1"/>
    <col min="5" max="5" width="9.875" style="182" customWidth="1"/>
    <col min="6" max="6" width="10.00390625" style="182" customWidth="1"/>
    <col min="7" max="7" width="8.875" style="182" customWidth="1"/>
    <col min="8" max="8" width="10.125" style="182" customWidth="1"/>
    <col min="9" max="9" width="8.25390625" style="182" customWidth="1"/>
    <col min="10" max="10" width="10.625" style="182" customWidth="1"/>
    <col min="11" max="11" width="9.25390625" style="182" customWidth="1"/>
    <col min="12" max="12" width="9.00390625" style="182" customWidth="1"/>
    <col min="13" max="13" width="10.625" style="182" customWidth="1"/>
    <col min="14" max="14" width="11.625" style="182" customWidth="1"/>
    <col min="15" max="15" width="9.00390625" style="182" customWidth="1"/>
    <col min="16" max="16" width="11.00390625" style="182" customWidth="1"/>
    <col min="17" max="17" width="10.875" style="182" customWidth="1"/>
    <col min="18" max="16384" width="9.00390625" style="109" customWidth="1"/>
  </cols>
  <sheetData>
    <row r="1" spans="1:18" ht="33" customHeight="1">
      <c r="A1" s="636" t="s">
        <v>567</v>
      </c>
      <c r="B1" s="636"/>
      <c r="C1" s="636"/>
      <c r="D1" s="636"/>
      <c r="E1" s="636"/>
      <c r="F1" s="636"/>
      <c r="G1" s="636"/>
      <c r="H1" s="636"/>
      <c r="I1" s="636"/>
      <c r="J1" s="655" t="s">
        <v>549</v>
      </c>
      <c r="K1" s="655"/>
      <c r="L1" s="655"/>
      <c r="M1" s="655"/>
      <c r="N1" s="655"/>
      <c r="O1" s="655"/>
      <c r="P1" s="655"/>
      <c r="Q1" s="655"/>
      <c r="R1" s="149"/>
    </row>
    <row r="2" spans="1:18" s="151" customFormat="1" ht="33" customHeight="1">
      <c r="A2" s="637" t="s">
        <v>568</v>
      </c>
      <c r="B2" s="637"/>
      <c r="C2" s="637"/>
      <c r="D2" s="637"/>
      <c r="E2" s="637"/>
      <c r="F2" s="637"/>
      <c r="G2" s="637"/>
      <c r="H2" s="637"/>
      <c r="I2" s="637"/>
      <c r="J2" s="640" t="s">
        <v>153</v>
      </c>
      <c r="K2" s="640"/>
      <c r="L2" s="640"/>
      <c r="M2" s="640"/>
      <c r="N2" s="640"/>
      <c r="O2" s="640"/>
      <c r="P2" s="645" t="s">
        <v>530</v>
      </c>
      <c r="Q2" s="645"/>
      <c r="R2" s="150"/>
    </row>
    <row r="3" spans="1:18" ht="30" customHeight="1">
      <c r="A3" s="641" t="s">
        <v>70</v>
      </c>
      <c r="B3" s="643" t="s">
        <v>71</v>
      </c>
      <c r="C3" s="646" t="s">
        <v>154</v>
      </c>
      <c r="D3" s="647"/>
      <c r="E3" s="647"/>
      <c r="F3" s="647"/>
      <c r="G3" s="647"/>
      <c r="H3" s="647"/>
      <c r="I3" s="647"/>
      <c r="J3" s="647"/>
      <c r="K3" s="633"/>
      <c r="L3" s="644" t="s">
        <v>156</v>
      </c>
      <c r="M3" s="635"/>
      <c r="N3" s="635"/>
      <c r="O3" s="634" t="s">
        <v>531</v>
      </c>
      <c r="P3" s="634"/>
      <c r="Q3" s="646"/>
      <c r="R3" s="149"/>
    </row>
    <row r="4" spans="1:18" ht="54" customHeight="1">
      <c r="A4" s="642"/>
      <c r="B4" s="644"/>
      <c r="C4" s="154" t="s">
        <v>116</v>
      </c>
      <c r="D4" s="154" t="s">
        <v>306</v>
      </c>
      <c r="E4" s="154" t="s">
        <v>159</v>
      </c>
      <c r="F4" s="156" t="s">
        <v>500</v>
      </c>
      <c r="G4" s="156" t="s">
        <v>532</v>
      </c>
      <c r="H4" s="156" t="s">
        <v>569</v>
      </c>
      <c r="I4" s="152" t="s">
        <v>501</v>
      </c>
      <c r="J4" s="153" t="s">
        <v>502</v>
      </c>
      <c r="K4" s="154" t="s">
        <v>503</v>
      </c>
      <c r="L4" s="154" t="s">
        <v>116</v>
      </c>
      <c r="M4" s="154" t="s">
        <v>129</v>
      </c>
      <c r="N4" s="156" t="s">
        <v>544</v>
      </c>
      <c r="O4" s="154" t="s">
        <v>116</v>
      </c>
      <c r="P4" s="156" t="s">
        <v>545</v>
      </c>
      <c r="Q4" s="158" t="s">
        <v>546</v>
      </c>
      <c r="R4" s="149"/>
    </row>
    <row r="5" spans="1:18" s="151" customFormat="1" ht="60" customHeight="1" hidden="1">
      <c r="A5" s="164" t="s">
        <v>77</v>
      </c>
      <c r="B5" s="165">
        <v>5192512</v>
      </c>
      <c r="C5" s="166">
        <v>5002577</v>
      </c>
      <c r="D5" s="166">
        <v>554100</v>
      </c>
      <c r="E5" s="166">
        <v>3610762</v>
      </c>
      <c r="F5" s="166">
        <v>49046</v>
      </c>
      <c r="G5" s="166">
        <v>109</v>
      </c>
      <c r="H5" s="166">
        <v>712090</v>
      </c>
      <c r="I5" s="166">
        <v>42626</v>
      </c>
      <c r="J5" s="166">
        <v>26902</v>
      </c>
      <c r="K5" s="166">
        <v>6942</v>
      </c>
      <c r="L5" s="166">
        <v>110146</v>
      </c>
      <c r="M5" s="166">
        <v>66758</v>
      </c>
      <c r="N5" s="166">
        <v>43388</v>
      </c>
      <c r="O5" s="166">
        <v>79789</v>
      </c>
      <c r="P5" s="166">
        <v>25815</v>
      </c>
      <c r="Q5" s="166">
        <v>53974</v>
      </c>
      <c r="R5" s="174"/>
    </row>
    <row r="6" spans="1:18" ht="60" customHeight="1">
      <c r="A6" s="164" t="s">
        <v>81</v>
      </c>
      <c r="B6" s="166">
        <v>7660837.6219999995</v>
      </c>
      <c r="C6" s="166">
        <v>7432186.545</v>
      </c>
      <c r="D6" s="166">
        <v>1175574.61</v>
      </c>
      <c r="E6" s="166">
        <v>5091834.829</v>
      </c>
      <c r="F6" s="166">
        <v>82346.196</v>
      </c>
      <c r="G6" s="166">
        <v>370.348</v>
      </c>
      <c r="H6" s="166">
        <v>987267.205</v>
      </c>
      <c r="I6" s="166">
        <v>54549.795</v>
      </c>
      <c r="J6" s="166">
        <v>28898.836</v>
      </c>
      <c r="K6" s="166">
        <v>11344.726</v>
      </c>
      <c r="L6" s="166">
        <v>118691.578</v>
      </c>
      <c r="M6" s="209">
        <v>66196.078</v>
      </c>
      <c r="N6" s="209">
        <v>52495.5</v>
      </c>
      <c r="O6" s="166">
        <v>109959.499</v>
      </c>
      <c r="P6" s="166">
        <v>31243.207</v>
      </c>
      <c r="Q6" s="166">
        <v>78716.292</v>
      </c>
      <c r="R6" s="174"/>
    </row>
    <row r="7" spans="1:18" ht="60" customHeight="1">
      <c r="A7" s="164" t="s">
        <v>59</v>
      </c>
      <c r="B7" s="166">
        <f aca="true" t="shared" si="0" ref="B7:B15">C7+L7+O7</f>
        <v>8490623</v>
      </c>
      <c r="C7" s="166">
        <f aca="true" t="shared" si="1" ref="C7:C12">D7+E7+F7+G7+H7+I7+J7+K7</f>
        <v>8278883</v>
      </c>
      <c r="D7" s="166">
        <v>522950</v>
      </c>
      <c r="E7" s="166">
        <v>6714154</v>
      </c>
      <c r="F7" s="166">
        <v>96170</v>
      </c>
      <c r="G7" s="166">
        <v>382</v>
      </c>
      <c r="H7" s="166">
        <v>836977</v>
      </c>
      <c r="I7" s="166">
        <v>59467</v>
      </c>
      <c r="J7" s="166">
        <v>31144</v>
      </c>
      <c r="K7" s="166">
        <v>17639</v>
      </c>
      <c r="L7" s="166">
        <f aca="true" t="shared" si="2" ref="L7:L12">M7+N7</f>
        <v>141341</v>
      </c>
      <c r="M7" s="209">
        <v>77017</v>
      </c>
      <c r="N7" s="209">
        <v>64324</v>
      </c>
      <c r="O7" s="166">
        <f aca="true" t="shared" si="3" ref="O7:O12">P7+Q7</f>
        <v>70399</v>
      </c>
      <c r="P7" s="166">
        <v>36510</v>
      </c>
      <c r="Q7" s="166">
        <v>33889</v>
      </c>
      <c r="R7" s="174"/>
    </row>
    <row r="8" spans="1:18" ht="60" customHeight="1">
      <c r="A8" s="164" t="s">
        <v>60</v>
      </c>
      <c r="B8" s="165">
        <f t="shared" si="0"/>
        <v>9596791</v>
      </c>
      <c r="C8" s="166">
        <f t="shared" si="1"/>
        <v>9357909</v>
      </c>
      <c r="D8" s="166">
        <v>409354</v>
      </c>
      <c r="E8" s="166">
        <v>7948000</v>
      </c>
      <c r="F8" s="166">
        <v>85909</v>
      </c>
      <c r="G8" s="166">
        <v>482</v>
      </c>
      <c r="H8" s="166">
        <v>802919</v>
      </c>
      <c r="I8" s="166">
        <v>62533</v>
      </c>
      <c r="J8" s="166">
        <v>21336</v>
      </c>
      <c r="K8" s="166">
        <v>27376</v>
      </c>
      <c r="L8" s="166">
        <f t="shared" si="2"/>
        <v>170710</v>
      </c>
      <c r="M8" s="209">
        <v>91983</v>
      </c>
      <c r="N8" s="209">
        <v>78727</v>
      </c>
      <c r="O8" s="166">
        <f t="shared" si="3"/>
        <v>68172</v>
      </c>
      <c r="P8" s="166">
        <v>45237</v>
      </c>
      <c r="Q8" s="166">
        <v>22935</v>
      </c>
      <c r="R8" s="174"/>
    </row>
    <row r="9" spans="1:18" ht="60" customHeight="1">
      <c r="A9" s="164" t="s">
        <v>61</v>
      </c>
      <c r="B9" s="165">
        <f t="shared" si="0"/>
        <v>10534010</v>
      </c>
      <c r="C9" s="166">
        <f t="shared" si="1"/>
        <v>10282841</v>
      </c>
      <c r="D9" s="166">
        <v>276188</v>
      </c>
      <c r="E9" s="166">
        <v>9007852</v>
      </c>
      <c r="F9" s="166">
        <v>105704</v>
      </c>
      <c r="G9" s="166">
        <v>646</v>
      </c>
      <c r="H9" s="166">
        <v>760035</v>
      </c>
      <c r="I9" s="166">
        <v>64127</v>
      </c>
      <c r="J9" s="166">
        <v>29640</v>
      </c>
      <c r="K9" s="166">
        <v>38649</v>
      </c>
      <c r="L9" s="166">
        <f t="shared" si="2"/>
        <v>183920</v>
      </c>
      <c r="M9" s="209">
        <v>92075</v>
      </c>
      <c r="N9" s="209">
        <v>91845</v>
      </c>
      <c r="O9" s="166">
        <f t="shared" si="3"/>
        <v>67249</v>
      </c>
      <c r="P9" s="166">
        <v>51420</v>
      </c>
      <c r="Q9" s="166">
        <v>15829</v>
      </c>
      <c r="R9" s="174"/>
    </row>
    <row r="10" spans="1:18" ht="60" customHeight="1">
      <c r="A10" s="164" t="s">
        <v>62</v>
      </c>
      <c r="B10" s="166">
        <f t="shared" si="0"/>
        <v>11577533</v>
      </c>
      <c r="C10" s="166">
        <f t="shared" si="1"/>
        <v>11303197</v>
      </c>
      <c r="D10" s="166">
        <v>208807</v>
      </c>
      <c r="E10" s="166">
        <v>10097238</v>
      </c>
      <c r="F10" s="166">
        <v>104608</v>
      </c>
      <c r="G10" s="166">
        <v>634</v>
      </c>
      <c r="H10" s="166">
        <v>743258</v>
      </c>
      <c r="I10" s="166">
        <v>70130</v>
      </c>
      <c r="J10" s="166">
        <v>27102</v>
      </c>
      <c r="K10" s="166">
        <v>51420</v>
      </c>
      <c r="L10" s="166">
        <f t="shared" si="2"/>
        <v>195470</v>
      </c>
      <c r="M10" s="209">
        <v>92491</v>
      </c>
      <c r="N10" s="209">
        <v>102979</v>
      </c>
      <c r="O10" s="166">
        <f t="shared" si="3"/>
        <v>78866</v>
      </c>
      <c r="P10" s="166">
        <v>64502</v>
      </c>
      <c r="Q10" s="166">
        <v>14364</v>
      </c>
      <c r="R10" s="174"/>
    </row>
    <row r="11" spans="1:18" ht="60" customHeight="1">
      <c r="A11" s="164" t="s">
        <v>63</v>
      </c>
      <c r="B11" s="166">
        <f t="shared" si="0"/>
        <v>12703381</v>
      </c>
      <c r="C11" s="166">
        <f t="shared" si="1"/>
        <v>12409856</v>
      </c>
      <c r="D11" s="166">
        <v>172203</v>
      </c>
      <c r="E11" s="166">
        <v>11246782</v>
      </c>
      <c r="F11" s="166">
        <v>109374</v>
      </c>
      <c r="G11" s="166">
        <v>652</v>
      </c>
      <c r="H11" s="166">
        <v>745528</v>
      </c>
      <c r="I11" s="166">
        <v>40910</v>
      </c>
      <c r="J11" s="166">
        <v>26750</v>
      </c>
      <c r="K11" s="166">
        <v>67657</v>
      </c>
      <c r="L11" s="166">
        <f t="shared" si="2"/>
        <v>222198</v>
      </c>
      <c r="M11" s="209">
        <v>105744</v>
      </c>
      <c r="N11" s="209">
        <v>116454</v>
      </c>
      <c r="O11" s="166">
        <f t="shared" si="3"/>
        <v>71327</v>
      </c>
      <c r="P11" s="166">
        <v>57972</v>
      </c>
      <c r="Q11" s="166">
        <v>13355</v>
      </c>
      <c r="R11" s="174"/>
    </row>
    <row r="12" spans="1:18" ht="60" customHeight="1">
      <c r="A12" s="164" t="s">
        <v>64</v>
      </c>
      <c r="B12" s="166">
        <f t="shared" si="0"/>
        <v>14054334</v>
      </c>
      <c r="C12" s="166">
        <f t="shared" si="1"/>
        <v>13743026</v>
      </c>
      <c r="D12" s="166">
        <v>142468</v>
      </c>
      <c r="E12" s="166">
        <v>12592616</v>
      </c>
      <c r="F12" s="166">
        <v>125302</v>
      </c>
      <c r="G12" s="166">
        <v>652</v>
      </c>
      <c r="H12" s="166">
        <v>723163</v>
      </c>
      <c r="I12" s="166">
        <v>44190</v>
      </c>
      <c r="J12" s="166">
        <v>28034</v>
      </c>
      <c r="K12" s="166">
        <v>86601</v>
      </c>
      <c r="L12" s="166">
        <f t="shared" si="2"/>
        <v>243444</v>
      </c>
      <c r="M12" s="209">
        <v>112908</v>
      </c>
      <c r="N12" s="209">
        <v>130536</v>
      </c>
      <c r="O12" s="166">
        <f t="shared" si="3"/>
        <v>67864</v>
      </c>
      <c r="P12" s="166">
        <v>59677</v>
      </c>
      <c r="Q12" s="166">
        <v>8187</v>
      </c>
      <c r="R12" s="174"/>
    </row>
    <row r="13" spans="1:18" ht="60" customHeight="1">
      <c r="A13" s="164" t="s">
        <v>65</v>
      </c>
      <c r="B13" s="165">
        <f t="shared" si="0"/>
        <v>15984883</v>
      </c>
      <c r="C13" s="166">
        <f>SUM(D13:K13)</f>
        <v>15626307</v>
      </c>
      <c r="D13" s="166">
        <v>133498</v>
      </c>
      <c r="E13" s="166">
        <v>14466221</v>
      </c>
      <c r="F13" s="166">
        <v>126384</v>
      </c>
      <c r="G13" s="166">
        <v>774</v>
      </c>
      <c r="H13" s="166">
        <v>711376</v>
      </c>
      <c r="I13" s="166">
        <v>54329</v>
      </c>
      <c r="J13" s="166">
        <v>21514</v>
      </c>
      <c r="K13" s="166">
        <v>112211</v>
      </c>
      <c r="L13" s="166">
        <f>SUM(M13:N13)</f>
        <v>272432</v>
      </c>
      <c r="M13" s="209">
        <v>122431</v>
      </c>
      <c r="N13" s="209">
        <v>150001</v>
      </c>
      <c r="O13" s="166">
        <f>SUM(P13:Q13)</f>
        <v>86144</v>
      </c>
      <c r="P13" s="166">
        <v>73307</v>
      </c>
      <c r="Q13" s="166">
        <v>12837</v>
      </c>
      <c r="R13" s="174"/>
    </row>
    <row r="14" spans="1:18" ht="60" customHeight="1">
      <c r="A14" s="164" t="s">
        <v>66</v>
      </c>
      <c r="B14" s="166">
        <f t="shared" si="0"/>
        <v>18310673</v>
      </c>
      <c r="C14" s="166">
        <f>SUM(D14:K14)</f>
        <v>17943011</v>
      </c>
      <c r="D14" s="166">
        <v>149489</v>
      </c>
      <c r="E14" s="166">
        <v>16702254</v>
      </c>
      <c r="F14" s="166">
        <v>135708</v>
      </c>
      <c r="G14" s="166">
        <v>896</v>
      </c>
      <c r="H14" s="166">
        <v>745121</v>
      </c>
      <c r="I14" s="166">
        <v>46028</v>
      </c>
      <c r="J14" s="166">
        <v>25577</v>
      </c>
      <c r="K14" s="166">
        <v>137938</v>
      </c>
      <c r="L14" s="166">
        <f>SUM(M14:N14)</f>
        <v>282591</v>
      </c>
      <c r="M14" s="209">
        <v>115968</v>
      </c>
      <c r="N14" s="209">
        <v>166623</v>
      </c>
      <c r="O14" s="166">
        <f>SUM(P14:Q14)</f>
        <v>85071</v>
      </c>
      <c r="P14" s="166">
        <v>72326</v>
      </c>
      <c r="Q14" s="166">
        <v>12745</v>
      </c>
      <c r="R14" s="174"/>
    </row>
    <row r="15" spans="1:18" ht="60" customHeight="1">
      <c r="A15" s="189" t="s">
        <v>163</v>
      </c>
      <c r="B15" s="176">
        <f t="shared" si="0"/>
        <v>20486592</v>
      </c>
      <c r="C15" s="177">
        <f>SUM(D15:K15)</f>
        <v>20053104</v>
      </c>
      <c r="D15" s="177">
        <v>166474</v>
      </c>
      <c r="E15" s="177">
        <v>18775728</v>
      </c>
      <c r="F15" s="177">
        <v>119961</v>
      </c>
      <c r="G15" s="177">
        <v>894</v>
      </c>
      <c r="H15" s="177">
        <v>731785</v>
      </c>
      <c r="I15" s="177">
        <v>51600</v>
      </c>
      <c r="J15" s="177">
        <v>40609</v>
      </c>
      <c r="K15" s="177">
        <v>166053</v>
      </c>
      <c r="L15" s="177">
        <f>SUM(M15:N15)</f>
        <v>350798</v>
      </c>
      <c r="M15" s="177">
        <v>164049</v>
      </c>
      <c r="N15" s="177">
        <v>186749</v>
      </c>
      <c r="O15" s="177">
        <f>SUM(P15:Q15)</f>
        <v>82690</v>
      </c>
      <c r="P15" s="177">
        <v>72827</v>
      </c>
      <c r="Q15" s="177">
        <v>9863</v>
      </c>
      <c r="R15" s="174"/>
    </row>
    <row r="16" spans="1:18" ht="20.25" customHeight="1">
      <c r="A16" s="179" t="s">
        <v>547</v>
      </c>
      <c r="B16" s="180"/>
      <c r="C16" s="180"/>
      <c r="D16" s="180"/>
      <c r="E16" s="180"/>
      <c r="F16" s="180"/>
      <c r="G16" s="180"/>
      <c r="H16" s="180"/>
      <c r="I16" s="180"/>
      <c r="J16" s="180"/>
      <c r="K16" s="180"/>
      <c r="L16" s="180"/>
      <c r="M16" s="180"/>
      <c r="N16" s="180"/>
      <c r="O16" s="180"/>
      <c r="P16" s="180"/>
      <c r="Q16" s="180"/>
      <c r="R16" s="181"/>
    </row>
    <row r="17" ht="36" customHeight="1">
      <c r="A17" s="180"/>
    </row>
  </sheetData>
  <mergeCells count="10">
    <mergeCell ref="L3:N3"/>
    <mergeCell ref="J1:Q1"/>
    <mergeCell ref="J2:O2"/>
    <mergeCell ref="P2:Q2"/>
    <mergeCell ref="O3:Q3"/>
    <mergeCell ref="A1:I1"/>
    <mergeCell ref="A2:I2"/>
    <mergeCell ref="A3:A4"/>
    <mergeCell ref="B3:B4"/>
    <mergeCell ref="C3:K3"/>
  </mergeCells>
  <printOptions/>
  <pageMargins left="0.6299212598425197" right="0" top="0.5905511811023623" bottom="0.7874015748031497" header="0" footer="0"/>
  <pageSetup fitToWidth="2"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indexed="46"/>
  </sheetPr>
  <dimension ref="A1:P17"/>
  <sheetViews>
    <sheetView workbookViewId="0" topLeftCell="B1">
      <pane ySplit="4" topLeftCell="BM5" activePane="bottomLeft" state="frozen"/>
      <selection pane="topLeft" activeCell="E16" sqref="E16"/>
      <selection pane="bottomLeft" activeCell="L4" sqref="L4"/>
    </sheetView>
  </sheetViews>
  <sheetFormatPr defaultColWidth="9.00390625" defaultRowHeight="36" customHeight="1"/>
  <cols>
    <col min="1" max="1" width="11.625" style="182" customWidth="1"/>
    <col min="2" max="7" width="12.375" style="182" customWidth="1"/>
    <col min="8" max="13" width="10.625" style="182" customWidth="1"/>
    <col min="14" max="14" width="11.75390625" style="182" customWidth="1"/>
    <col min="15" max="15" width="11.125" style="182" customWidth="1"/>
    <col min="16" max="16384" width="9.00390625" style="109" customWidth="1"/>
  </cols>
  <sheetData>
    <row r="1" spans="1:16" ht="33" customHeight="1">
      <c r="A1" s="636" t="s">
        <v>570</v>
      </c>
      <c r="B1" s="636"/>
      <c r="C1" s="636"/>
      <c r="D1" s="636"/>
      <c r="E1" s="636"/>
      <c r="F1" s="636"/>
      <c r="G1" s="636"/>
      <c r="H1" s="655" t="s">
        <v>549</v>
      </c>
      <c r="I1" s="655"/>
      <c r="J1" s="655"/>
      <c r="K1" s="655"/>
      <c r="L1" s="655"/>
      <c r="M1" s="655"/>
      <c r="N1" s="655"/>
      <c r="O1" s="655"/>
      <c r="P1" s="149"/>
    </row>
    <row r="2" spans="1:16" s="151" customFormat="1" ht="33" customHeight="1">
      <c r="A2" s="637" t="s">
        <v>568</v>
      </c>
      <c r="B2" s="637"/>
      <c r="C2" s="637"/>
      <c r="D2" s="637"/>
      <c r="E2" s="637"/>
      <c r="F2" s="637"/>
      <c r="G2" s="637"/>
      <c r="H2" s="640" t="s">
        <v>153</v>
      </c>
      <c r="I2" s="640"/>
      <c r="J2" s="640"/>
      <c r="K2" s="640"/>
      <c r="L2" s="640"/>
      <c r="M2" s="640"/>
      <c r="N2" s="645" t="s">
        <v>530</v>
      </c>
      <c r="O2" s="645"/>
      <c r="P2" s="150"/>
    </row>
    <row r="3" spans="1:16" ht="30" customHeight="1">
      <c r="A3" s="743" t="s">
        <v>70</v>
      </c>
      <c r="B3" s="745" t="s">
        <v>71</v>
      </c>
      <c r="C3" s="747" t="s">
        <v>167</v>
      </c>
      <c r="D3" s="748"/>
      <c r="E3" s="748"/>
      <c r="F3" s="748"/>
      <c r="G3" s="752"/>
      <c r="H3" s="748"/>
      <c r="I3" s="749"/>
      <c r="J3" s="747" t="s">
        <v>156</v>
      </c>
      <c r="K3" s="748"/>
      <c r="L3" s="748"/>
      <c r="M3" s="751" t="s">
        <v>531</v>
      </c>
      <c r="N3" s="751"/>
      <c r="O3" s="747"/>
      <c r="P3" s="149"/>
    </row>
    <row r="4" spans="1:16" ht="47.25" customHeight="1">
      <c r="A4" s="744"/>
      <c r="B4" s="746"/>
      <c r="C4" s="155" t="s">
        <v>116</v>
      </c>
      <c r="D4" s="155" t="s">
        <v>720</v>
      </c>
      <c r="E4" s="155" t="s">
        <v>721</v>
      </c>
      <c r="F4" s="157" t="s">
        <v>500</v>
      </c>
      <c r="G4" s="211" t="s">
        <v>571</v>
      </c>
      <c r="H4" s="198" t="s">
        <v>502</v>
      </c>
      <c r="I4" s="155" t="s">
        <v>572</v>
      </c>
      <c r="J4" s="155" t="s">
        <v>116</v>
      </c>
      <c r="K4" s="155" t="s">
        <v>129</v>
      </c>
      <c r="L4" s="413" t="s">
        <v>573</v>
      </c>
      <c r="M4" s="155" t="s">
        <v>116</v>
      </c>
      <c r="N4" s="157" t="s">
        <v>574</v>
      </c>
      <c r="O4" s="212" t="s">
        <v>575</v>
      </c>
      <c r="P4" s="149"/>
    </row>
    <row r="5" spans="1:16" s="151" customFormat="1" ht="59.25" customHeight="1" hidden="1">
      <c r="A5" s="159" t="s">
        <v>77</v>
      </c>
      <c r="B5" s="200">
        <f>C5+J5+M5</f>
        <v>3698417</v>
      </c>
      <c r="C5" s="201">
        <f>SUM(D5:I5)</f>
        <v>3640385</v>
      </c>
      <c r="D5" s="201">
        <v>2151654</v>
      </c>
      <c r="E5" s="201">
        <v>1244492</v>
      </c>
      <c r="F5" s="201">
        <v>239935</v>
      </c>
      <c r="G5" s="201">
        <v>1551</v>
      </c>
      <c r="H5" s="213">
        <v>-32</v>
      </c>
      <c r="I5" s="201">
        <v>2785</v>
      </c>
      <c r="J5" s="201">
        <f>SUM(K5:L5)</f>
        <v>52752</v>
      </c>
      <c r="K5" s="214">
        <v>25908</v>
      </c>
      <c r="L5" s="201">
        <v>26844</v>
      </c>
      <c r="M5" s="201">
        <f>SUM(N5:O5)</f>
        <v>5280</v>
      </c>
      <c r="N5" s="201">
        <v>3788</v>
      </c>
      <c r="O5" s="201">
        <v>1492</v>
      </c>
      <c r="P5" s="174"/>
    </row>
    <row r="6" spans="1:16" ht="60.75" customHeight="1">
      <c r="A6" s="159" t="s">
        <v>81</v>
      </c>
      <c r="B6" s="201">
        <v>5255691.660999998</v>
      </c>
      <c r="C6" s="201">
        <v>5187989.954999999</v>
      </c>
      <c r="D6" s="201">
        <v>3164015.467</v>
      </c>
      <c r="E6" s="201">
        <v>1663438.777</v>
      </c>
      <c r="F6" s="201">
        <v>353082.96</v>
      </c>
      <c r="G6" s="201">
        <v>2092.878</v>
      </c>
      <c r="H6" s="201">
        <v>1602.521</v>
      </c>
      <c r="I6" s="201">
        <v>3757.352</v>
      </c>
      <c r="J6" s="201">
        <v>61419.503</v>
      </c>
      <c r="K6" s="214">
        <v>28373.568</v>
      </c>
      <c r="L6" s="214">
        <v>33045.935</v>
      </c>
      <c r="M6" s="201">
        <v>6282.203</v>
      </c>
      <c r="N6" s="201">
        <v>4677.845</v>
      </c>
      <c r="O6" s="201">
        <v>1604.358</v>
      </c>
      <c r="P6" s="174"/>
    </row>
    <row r="7" spans="1:16" ht="60.75" customHeight="1">
      <c r="A7" s="159" t="s">
        <v>59</v>
      </c>
      <c r="B7" s="201">
        <f aca="true" t="shared" si="0" ref="B7:B15">C7+J7+M7</f>
        <v>5102209</v>
      </c>
      <c r="C7" s="201">
        <f aca="true" t="shared" si="1" ref="C7:C12">D7+E7+F7+G7+H7+I7</f>
        <v>5015833</v>
      </c>
      <c r="D7" s="201">
        <v>3322341</v>
      </c>
      <c r="E7" s="201">
        <v>1206436</v>
      </c>
      <c r="F7" s="201">
        <v>482296</v>
      </c>
      <c r="G7" s="201">
        <v>1362</v>
      </c>
      <c r="H7" s="201">
        <v>0</v>
      </c>
      <c r="I7" s="201">
        <v>3398</v>
      </c>
      <c r="J7" s="201">
        <f aca="true" t="shared" si="2" ref="J7:J12">K7+L7</f>
        <v>79664</v>
      </c>
      <c r="K7" s="214">
        <v>38898</v>
      </c>
      <c r="L7" s="214">
        <v>40766</v>
      </c>
      <c r="M7" s="201">
        <f aca="true" t="shared" si="3" ref="M7:M12">N7+O7</f>
        <v>6712</v>
      </c>
      <c r="N7" s="201">
        <v>4248</v>
      </c>
      <c r="O7" s="201">
        <v>2464</v>
      </c>
      <c r="P7" s="174"/>
    </row>
    <row r="8" spans="1:16" ht="60.75" customHeight="1">
      <c r="A8" s="159" t="s">
        <v>60</v>
      </c>
      <c r="B8" s="200">
        <f t="shared" si="0"/>
        <v>6375813</v>
      </c>
      <c r="C8" s="201">
        <f t="shared" si="1"/>
        <v>6280941</v>
      </c>
      <c r="D8" s="201">
        <v>3020283</v>
      </c>
      <c r="E8" s="201">
        <v>2726486</v>
      </c>
      <c r="F8" s="201">
        <v>523879</v>
      </c>
      <c r="G8" s="201">
        <v>3364</v>
      </c>
      <c r="H8" s="201">
        <v>185</v>
      </c>
      <c r="I8" s="201">
        <v>6744</v>
      </c>
      <c r="J8" s="201">
        <f t="shared" si="2"/>
        <v>87564</v>
      </c>
      <c r="K8" s="214">
        <v>37772</v>
      </c>
      <c r="L8" s="214">
        <v>49792</v>
      </c>
      <c r="M8" s="201">
        <f t="shared" si="3"/>
        <v>7308</v>
      </c>
      <c r="N8" s="201">
        <v>3573</v>
      </c>
      <c r="O8" s="201">
        <v>3735</v>
      </c>
      <c r="P8" s="174"/>
    </row>
    <row r="9" spans="1:16" ht="60.75" customHeight="1">
      <c r="A9" s="159" t="s">
        <v>61</v>
      </c>
      <c r="B9" s="200">
        <f t="shared" si="0"/>
        <v>6241844</v>
      </c>
      <c r="C9" s="201">
        <f t="shared" si="1"/>
        <v>6140907</v>
      </c>
      <c r="D9" s="201">
        <v>2216246</v>
      </c>
      <c r="E9" s="201">
        <v>3434304</v>
      </c>
      <c r="F9" s="201">
        <v>476206</v>
      </c>
      <c r="G9" s="201">
        <v>4011</v>
      </c>
      <c r="H9" s="201">
        <v>97</v>
      </c>
      <c r="I9" s="201">
        <v>10043</v>
      </c>
      <c r="J9" s="201">
        <f t="shared" si="2"/>
        <v>94515</v>
      </c>
      <c r="K9" s="214">
        <v>38942</v>
      </c>
      <c r="L9" s="214">
        <v>55573</v>
      </c>
      <c r="M9" s="201">
        <f t="shared" si="3"/>
        <v>6422</v>
      </c>
      <c r="N9" s="201">
        <v>2853</v>
      </c>
      <c r="O9" s="201">
        <v>3569</v>
      </c>
      <c r="P9" s="174"/>
    </row>
    <row r="10" spans="1:16" ht="60.75" customHeight="1">
      <c r="A10" s="159" t="s">
        <v>62</v>
      </c>
      <c r="B10" s="200">
        <f t="shared" si="0"/>
        <v>6596168</v>
      </c>
      <c r="C10" s="201">
        <f t="shared" si="1"/>
        <v>6481221</v>
      </c>
      <c r="D10" s="201">
        <v>1864312</v>
      </c>
      <c r="E10" s="201">
        <v>4159172</v>
      </c>
      <c r="F10" s="201">
        <v>438755</v>
      </c>
      <c r="G10" s="201">
        <v>4187</v>
      </c>
      <c r="H10" s="201">
        <v>408</v>
      </c>
      <c r="I10" s="201">
        <v>14387</v>
      </c>
      <c r="J10" s="201">
        <f t="shared" si="2"/>
        <v>106050</v>
      </c>
      <c r="K10" s="214">
        <v>42130</v>
      </c>
      <c r="L10" s="214">
        <v>63920</v>
      </c>
      <c r="M10" s="201">
        <f t="shared" si="3"/>
        <v>8897</v>
      </c>
      <c r="N10" s="201">
        <v>5992</v>
      </c>
      <c r="O10" s="201">
        <v>2905</v>
      </c>
      <c r="P10" s="174"/>
    </row>
    <row r="11" spans="1:16" ht="60.75" customHeight="1">
      <c r="A11" s="159" t="s">
        <v>63</v>
      </c>
      <c r="B11" s="200">
        <f t="shared" si="0"/>
        <v>6365157</v>
      </c>
      <c r="C11" s="201">
        <f t="shared" si="1"/>
        <v>6243275</v>
      </c>
      <c r="D11" s="201">
        <v>1060332</v>
      </c>
      <c r="E11" s="201">
        <v>4807946</v>
      </c>
      <c r="F11" s="201">
        <v>347791</v>
      </c>
      <c r="G11" s="201">
        <v>4903</v>
      </c>
      <c r="H11" s="201">
        <v>4710</v>
      </c>
      <c r="I11" s="201">
        <v>17593</v>
      </c>
      <c r="J11" s="201">
        <f t="shared" si="2"/>
        <v>110544</v>
      </c>
      <c r="K11" s="214">
        <v>39465</v>
      </c>
      <c r="L11" s="214">
        <v>71079</v>
      </c>
      <c r="M11" s="201">
        <f t="shared" si="3"/>
        <v>11338</v>
      </c>
      <c r="N11" s="201">
        <v>8302</v>
      </c>
      <c r="O11" s="201">
        <v>3036</v>
      </c>
      <c r="P11" s="174"/>
    </row>
    <row r="12" spans="1:16" ht="60.75" customHeight="1">
      <c r="A12" s="159" t="s">
        <v>64</v>
      </c>
      <c r="B12" s="201">
        <f t="shared" si="0"/>
        <v>7732868</v>
      </c>
      <c r="C12" s="201">
        <f t="shared" si="1"/>
        <v>7584739</v>
      </c>
      <c r="D12" s="201">
        <v>1548178</v>
      </c>
      <c r="E12" s="201">
        <v>5551002</v>
      </c>
      <c r="F12" s="201">
        <v>457616</v>
      </c>
      <c r="G12" s="201">
        <v>4499</v>
      </c>
      <c r="H12" s="201">
        <v>1246</v>
      </c>
      <c r="I12" s="201">
        <v>22198</v>
      </c>
      <c r="J12" s="201">
        <f t="shared" si="2"/>
        <v>117277</v>
      </c>
      <c r="K12" s="214">
        <v>38776</v>
      </c>
      <c r="L12" s="214">
        <v>78501</v>
      </c>
      <c r="M12" s="201">
        <f t="shared" si="3"/>
        <v>30852</v>
      </c>
      <c r="N12" s="201">
        <v>26588</v>
      </c>
      <c r="O12" s="201">
        <v>4264</v>
      </c>
      <c r="P12" s="174"/>
    </row>
    <row r="13" spans="1:16" ht="60.75" customHeight="1">
      <c r="A13" s="159" t="s">
        <v>65</v>
      </c>
      <c r="B13" s="200">
        <f t="shared" si="0"/>
        <v>9870832</v>
      </c>
      <c r="C13" s="201">
        <f>SUM(D13:I13)</f>
        <v>9709854</v>
      </c>
      <c r="D13" s="201">
        <v>2701573</v>
      </c>
      <c r="E13" s="201">
        <v>6546124</v>
      </c>
      <c r="F13" s="201">
        <v>425269</v>
      </c>
      <c r="G13" s="201">
        <v>5770</v>
      </c>
      <c r="H13" s="201">
        <v>2587</v>
      </c>
      <c r="I13" s="201">
        <v>28531</v>
      </c>
      <c r="J13" s="201">
        <f>SUM(K13:L13)</f>
        <v>126398</v>
      </c>
      <c r="K13" s="214">
        <v>40606</v>
      </c>
      <c r="L13" s="214">
        <v>85792</v>
      </c>
      <c r="M13" s="201">
        <f>SUM(N13:O13)</f>
        <v>34580</v>
      </c>
      <c r="N13" s="201">
        <v>31030</v>
      </c>
      <c r="O13" s="201">
        <v>3550</v>
      </c>
      <c r="P13" s="174"/>
    </row>
    <row r="14" spans="1:16" ht="60.75" customHeight="1">
      <c r="A14" s="159" t="s">
        <v>66</v>
      </c>
      <c r="B14" s="201">
        <f t="shared" si="0"/>
        <v>11566206</v>
      </c>
      <c r="C14" s="201">
        <f>SUM(D14:I14)</f>
        <v>11401119</v>
      </c>
      <c r="D14" s="201">
        <v>3221671</v>
      </c>
      <c r="E14" s="201">
        <v>7669989</v>
      </c>
      <c r="F14" s="201">
        <v>467716</v>
      </c>
      <c r="G14" s="201">
        <v>6311</v>
      </c>
      <c r="H14" s="201">
        <v>1250</v>
      </c>
      <c r="I14" s="201">
        <v>34182</v>
      </c>
      <c r="J14" s="201">
        <f>SUM(K14:L14)</f>
        <v>140860</v>
      </c>
      <c r="K14" s="214">
        <v>45052</v>
      </c>
      <c r="L14" s="214">
        <v>95808</v>
      </c>
      <c r="M14" s="201">
        <f>SUM(N14:O14)</f>
        <v>24227</v>
      </c>
      <c r="N14" s="201">
        <v>20147</v>
      </c>
      <c r="O14" s="201">
        <v>4080</v>
      </c>
      <c r="P14" s="174"/>
    </row>
    <row r="15" spans="1:16" ht="60.75" customHeight="1">
      <c r="A15" s="206" t="s">
        <v>67</v>
      </c>
      <c r="B15" s="215">
        <f t="shared" si="0"/>
        <v>13622218</v>
      </c>
      <c r="C15" s="216">
        <f>SUM(D15:I15)</f>
        <v>13473071</v>
      </c>
      <c r="D15" s="216">
        <v>3925368</v>
      </c>
      <c r="E15" s="216">
        <v>8916841</v>
      </c>
      <c r="F15" s="216">
        <v>582223</v>
      </c>
      <c r="G15" s="216">
        <v>6660</v>
      </c>
      <c r="H15" s="216">
        <v>1696</v>
      </c>
      <c r="I15" s="216">
        <v>40283</v>
      </c>
      <c r="J15" s="216">
        <f>SUM(K15:L15)</f>
        <v>131577</v>
      </c>
      <c r="K15" s="216">
        <v>30124</v>
      </c>
      <c r="L15" s="216">
        <v>101453</v>
      </c>
      <c r="M15" s="216">
        <f>SUM(N15:O15)</f>
        <v>17570</v>
      </c>
      <c r="N15" s="216">
        <v>15526</v>
      </c>
      <c r="O15" s="216">
        <v>2044</v>
      </c>
      <c r="P15" s="174"/>
    </row>
    <row r="16" spans="1:16" ht="20.25" customHeight="1">
      <c r="A16" s="179" t="s">
        <v>576</v>
      </c>
      <c r="B16" s="180"/>
      <c r="C16" s="180"/>
      <c r="D16" s="180"/>
      <c r="E16" s="180"/>
      <c r="F16" s="180"/>
      <c r="G16" s="180"/>
      <c r="H16" s="180"/>
      <c r="I16" s="180"/>
      <c r="J16" s="180"/>
      <c r="K16" s="180"/>
      <c r="L16" s="180"/>
      <c r="M16" s="180"/>
      <c r="N16" s="180"/>
      <c r="O16" s="180"/>
      <c r="P16" s="181"/>
    </row>
    <row r="17" ht="36" customHeight="1">
      <c r="A17" s="180"/>
    </row>
  </sheetData>
  <mergeCells count="10">
    <mergeCell ref="H1:O1"/>
    <mergeCell ref="H2:M2"/>
    <mergeCell ref="N2:O2"/>
    <mergeCell ref="A3:A4"/>
    <mergeCell ref="B3:B4"/>
    <mergeCell ref="C3:I3"/>
    <mergeCell ref="M3:O3"/>
    <mergeCell ref="J3:L3"/>
    <mergeCell ref="A1:G1"/>
    <mergeCell ref="A2:G2"/>
  </mergeCells>
  <printOptions/>
  <pageMargins left="0.6299212598425197" right="0" top="0.5905511811023623" bottom="0.7874015748031497" header="0" footer="0"/>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indexed="11"/>
    <pageSetUpPr fitToPage="1"/>
  </sheetPr>
  <dimension ref="A1:K18"/>
  <sheetViews>
    <sheetView workbookViewId="0" topLeftCell="A1">
      <pane ySplit="5" topLeftCell="BM6" activePane="bottomLeft" state="frozen"/>
      <selection pane="topLeft" activeCell="K15" sqref="K15"/>
      <selection pane="bottomLeft" activeCell="C11" sqref="C11"/>
    </sheetView>
  </sheetViews>
  <sheetFormatPr defaultColWidth="9.00390625" defaultRowHeight="16.5"/>
  <cols>
    <col min="1" max="1" width="8.125" style="118" customWidth="1"/>
    <col min="2" max="2" width="7.375" style="118" customWidth="1"/>
    <col min="3" max="3" width="13.25390625" style="118" customWidth="1"/>
    <col min="4" max="4" width="5.50390625" style="118" customWidth="1"/>
    <col min="5" max="5" width="10.25390625" style="118" customWidth="1"/>
    <col min="6" max="6" width="6.875" style="118" customWidth="1"/>
    <col min="7" max="7" width="11.75390625" style="118" customWidth="1"/>
    <col min="8" max="8" width="7.50390625" style="118" customWidth="1"/>
    <col min="9" max="9" width="12.00390625" style="118" customWidth="1"/>
    <col min="10" max="10" width="7.125" style="118" customWidth="1"/>
    <col min="11" max="11" width="11.625" style="118" customWidth="1"/>
    <col min="12" max="16384" width="9.00390625" style="118" customWidth="1"/>
  </cols>
  <sheetData>
    <row r="1" spans="1:11" s="109" customFormat="1" ht="33" customHeight="1">
      <c r="A1" s="660" t="s">
        <v>577</v>
      </c>
      <c r="B1" s="660"/>
      <c r="C1" s="660"/>
      <c r="D1" s="660"/>
      <c r="E1" s="660"/>
      <c r="F1" s="660"/>
      <c r="G1" s="660"/>
      <c r="H1" s="660"/>
      <c r="I1" s="660"/>
      <c r="J1" s="660"/>
      <c r="K1" s="660"/>
    </row>
    <row r="2" spans="1:11" s="5" customFormat="1" ht="33" customHeight="1">
      <c r="A2" s="727" t="s">
        <v>578</v>
      </c>
      <c r="B2" s="727"/>
      <c r="C2" s="727"/>
      <c r="D2" s="727"/>
      <c r="E2" s="727"/>
      <c r="F2" s="727"/>
      <c r="G2" s="727"/>
      <c r="H2" s="727"/>
      <c r="I2" s="727"/>
      <c r="J2" s="652" t="s">
        <v>579</v>
      </c>
      <c r="K2" s="652"/>
    </row>
    <row r="3" spans="1:11" s="1" customFormat="1" ht="39.75" customHeight="1">
      <c r="A3" s="721" t="s">
        <v>70</v>
      </c>
      <c r="B3" s="719" t="s">
        <v>580</v>
      </c>
      <c r="C3" s="720"/>
      <c r="D3" s="719" t="s">
        <v>581</v>
      </c>
      <c r="E3" s="720"/>
      <c r="F3" s="719" t="s">
        <v>582</v>
      </c>
      <c r="G3" s="720"/>
      <c r="H3" s="719" t="s">
        <v>583</v>
      </c>
      <c r="I3" s="720"/>
      <c r="J3" s="719" t="s">
        <v>584</v>
      </c>
      <c r="K3" s="720"/>
    </row>
    <row r="4" spans="1:11" s="1" customFormat="1" ht="39.75" customHeight="1">
      <c r="A4" s="721"/>
      <c r="B4" s="19" t="s">
        <v>585</v>
      </c>
      <c r="C4" s="20" t="s">
        <v>586</v>
      </c>
      <c r="D4" s="19" t="s">
        <v>585</v>
      </c>
      <c r="E4" s="20" t="s">
        <v>586</v>
      </c>
      <c r="F4" s="19" t="s">
        <v>585</v>
      </c>
      <c r="G4" s="20" t="s">
        <v>586</v>
      </c>
      <c r="H4" s="19" t="s">
        <v>585</v>
      </c>
      <c r="I4" s="20" t="s">
        <v>586</v>
      </c>
      <c r="J4" s="19" t="s">
        <v>585</v>
      </c>
      <c r="K4" s="23" t="s">
        <v>586</v>
      </c>
    </row>
    <row r="5" spans="1:11" s="26" customFormat="1" ht="66.75" customHeight="1" hidden="1">
      <c r="A5" s="24" t="s">
        <v>77</v>
      </c>
      <c r="B5" s="217">
        <f aca="true" t="shared" si="0" ref="B5:C8">D5+F5+H5+J5</f>
        <v>84214</v>
      </c>
      <c r="C5" s="218">
        <f t="shared" si="0"/>
        <v>6695290639</v>
      </c>
      <c r="D5" s="218">
        <v>152</v>
      </c>
      <c r="E5" s="218">
        <v>21037979</v>
      </c>
      <c r="F5" s="218">
        <v>31455</v>
      </c>
      <c r="G5" s="218">
        <v>2162844815</v>
      </c>
      <c r="H5" s="218">
        <v>37592</v>
      </c>
      <c r="I5" s="218">
        <v>3468276483</v>
      </c>
      <c r="J5" s="218">
        <v>15015</v>
      </c>
      <c r="K5" s="218">
        <v>1043131362</v>
      </c>
    </row>
    <row r="6" spans="1:11" s="26" customFormat="1" ht="66.75" customHeight="1">
      <c r="A6" s="24" t="s">
        <v>81</v>
      </c>
      <c r="B6" s="218">
        <f t="shared" si="0"/>
        <v>102578</v>
      </c>
      <c r="C6" s="218">
        <f t="shared" si="0"/>
        <v>9401412234</v>
      </c>
      <c r="D6" s="218">
        <v>164</v>
      </c>
      <c r="E6" s="218">
        <v>24034160</v>
      </c>
      <c r="F6" s="218">
        <v>39030</v>
      </c>
      <c r="G6" s="218">
        <v>3180510905</v>
      </c>
      <c r="H6" s="218">
        <v>46139</v>
      </c>
      <c r="I6" s="218">
        <v>4851149631</v>
      </c>
      <c r="J6" s="218">
        <v>17245</v>
      </c>
      <c r="K6" s="218">
        <v>1345717538</v>
      </c>
    </row>
    <row r="7" spans="1:11" s="26" customFormat="1" ht="66.75" customHeight="1">
      <c r="A7" s="24" t="s">
        <v>59</v>
      </c>
      <c r="B7" s="218">
        <f t="shared" si="0"/>
        <v>121544</v>
      </c>
      <c r="C7" s="218">
        <f t="shared" si="0"/>
        <v>13026270245</v>
      </c>
      <c r="D7" s="218">
        <v>186</v>
      </c>
      <c r="E7" s="218">
        <v>30239893</v>
      </c>
      <c r="F7" s="218">
        <v>46051</v>
      </c>
      <c r="G7" s="218">
        <v>4404640421</v>
      </c>
      <c r="H7" s="218">
        <v>54822</v>
      </c>
      <c r="I7" s="218">
        <v>6718996088</v>
      </c>
      <c r="J7" s="218">
        <v>20485</v>
      </c>
      <c r="K7" s="218">
        <v>1872393843</v>
      </c>
    </row>
    <row r="8" spans="1:11" s="26" customFormat="1" ht="66.75" customHeight="1">
      <c r="A8" s="24" t="s">
        <v>60</v>
      </c>
      <c r="B8" s="217">
        <f t="shared" si="0"/>
        <v>139046</v>
      </c>
      <c r="C8" s="218">
        <f t="shared" si="0"/>
        <v>16473629508</v>
      </c>
      <c r="D8" s="218">
        <v>200</v>
      </c>
      <c r="E8" s="218">
        <v>35332310</v>
      </c>
      <c r="F8" s="218">
        <v>53435</v>
      </c>
      <c r="G8" s="218">
        <v>5795370389</v>
      </c>
      <c r="H8" s="218">
        <v>61265</v>
      </c>
      <c r="I8" s="218">
        <v>8109680122</v>
      </c>
      <c r="J8" s="218">
        <v>24146</v>
      </c>
      <c r="K8" s="218">
        <v>2533246687</v>
      </c>
    </row>
    <row r="9" spans="1:11" s="26" customFormat="1" ht="66.75" customHeight="1">
      <c r="A9" s="24" t="s">
        <v>61</v>
      </c>
      <c r="B9" s="217">
        <v>154136</v>
      </c>
      <c r="C9" s="218">
        <v>19758105610</v>
      </c>
      <c r="D9" s="218">
        <v>204</v>
      </c>
      <c r="E9" s="218">
        <v>37589341</v>
      </c>
      <c r="F9" s="218">
        <v>60163</v>
      </c>
      <c r="G9" s="218">
        <v>7204420546</v>
      </c>
      <c r="H9" s="218">
        <v>65889</v>
      </c>
      <c r="I9" s="218">
        <v>9249970716</v>
      </c>
      <c r="J9" s="218">
        <v>27880</v>
      </c>
      <c r="K9" s="218">
        <v>3266125007</v>
      </c>
    </row>
    <row r="10" spans="1:11" s="26" customFormat="1" ht="66.75" customHeight="1">
      <c r="A10" s="24" t="s">
        <v>62</v>
      </c>
      <c r="B10" s="217">
        <v>168135</v>
      </c>
      <c r="C10" s="218">
        <v>23023998818</v>
      </c>
      <c r="D10" s="218">
        <v>211</v>
      </c>
      <c r="E10" s="218">
        <v>40062187</v>
      </c>
      <c r="F10" s="218">
        <v>66390</v>
      </c>
      <c r="G10" s="218">
        <v>8623810040</v>
      </c>
      <c r="H10" s="218">
        <v>70113</v>
      </c>
      <c r="I10" s="218">
        <v>10356086209</v>
      </c>
      <c r="J10" s="218">
        <v>31421</v>
      </c>
      <c r="K10" s="218">
        <v>4004040382</v>
      </c>
    </row>
    <row r="11" spans="1:11" s="26" customFormat="1" ht="66.75" customHeight="1">
      <c r="A11" s="24" t="s">
        <v>63</v>
      </c>
      <c r="B11" s="217">
        <v>181042</v>
      </c>
      <c r="C11" s="218">
        <v>26349172020</v>
      </c>
      <c r="D11" s="218">
        <v>213</v>
      </c>
      <c r="E11" s="218">
        <v>40830545</v>
      </c>
      <c r="F11" s="218">
        <v>72440</v>
      </c>
      <c r="G11" s="218">
        <v>10109331805</v>
      </c>
      <c r="H11" s="218">
        <v>74064</v>
      </c>
      <c r="I11" s="218">
        <v>11505580477</v>
      </c>
      <c r="J11" s="218">
        <v>34325</v>
      </c>
      <c r="K11" s="218">
        <v>4693429193</v>
      </c>
    </row>
    <row r="12" spans="1:11" s="26" customFormat="1" ht="66.75" customHeight="1">
      <c r="A12" s="24" t="s">
        <v>64</v>
      </c>
      <c r="B12" s="217">
        <v>195912</v>
      </c>
      <c r="C12" s="218">
        <v>30230260386</v>
      </c>
      <c r="D12" s="218">
        <v>220</v>
      </c>
      <c r="E12" s="218">
        <v>41688020</v>
      </c>
      <c r="F12" s="218">
        <v>80146</v>
      </c>
      <c r="G12" s="218">
        <v>12041063855</v>
      </c>
      <c r="H12" s="218">
        <v>78368</v>
      </c>
      <c r="I12" s="218">
        <v>12791090876</v>
      </c>
      <c r="J12" s="218">
        <v>37178</v>
      </c>
      <c r="K12" s="218">
        <v>5356417635</v>
      </c>
    </row>
    <row r="13" spans="1:11" s="26" customFormat="1" ht="66.75" customHeight="1">
      <c r="A13" s="24" t="s">
        <v>65</v>
      </c>
      <c r="B13" s="218">
        <v>212943</v>
      </c>
      <c r="C13" s="218">
        <v>35744062123</v>
      </c>
      <c r="D13" s="218">
        <v>221</v>
      </c>
      <c r="E13" s="218">
        <v>42818010</v>
      </c>
      <c r="F13" s="218">
        <v>89194</v>
      </c>
      <c r="G13" s="218">
        <v>14804374696</v>
      </c>
      <c r="H13" s="218">
        <v>83012</v>
      </c>
      <c r="I13" s="218">
        <v>14544139342</v>
      </c>
      <c r="J13" s="218">
        <v>40516</v>
      </c>
      <c r="K13" s="218">
        <v>6352730075</v>
      </c>
    </row>
    <row r="14" spans="1:11" s="26" customFormat="1" ht="66.75" customHeight="1">
      <c r="A14" s="24" t="s">
        <v>66</v>
      </c>
      <c r="B14" s="219">
        <f>D14+F14+H14+J14</f>
        <v>232849</v>
      </c>
      <c r="C14" s="219">
        <f>E14+G14+I14+K14</f>
        <v>42393374378</v>
      </c>
      <c r="D14" s="218">
        <v>226</v>
      </c>
      <c r="E14" s="218">
        <v>44367363</v>
      </c>
      <c r="F14" s="218">
        <v>100025</v>
      </c>
      <c r="G14" s="218">
        <v>18166050152</v>
      </c>
      <c r="H14" s="218">
        <v>88524</v>
      </c>
      <c r="I14" s="218">
        <v>16739426525</v>
      </c>
      <c r="J14" s="218">
        <v>44074</v>
      </c>
      <c r="K14" s="218">
        <v>7443530338</v>
      </c>
    </row>
    <row r="15" spans="1:11" s="26" customFormat="1" ht="66.75" customHeight="1">
      <c r="A15" s="21" t="s">
        <v>67</v>
      </c>
      <c r="B15" s="220">
        <v>251909</v>
      </c>
      <c r="C15" s="221">
        <v>48849730788</v>
      </c>
      <c r="D15" s="228">
        <v>225</v>
      </c>
      <c r="E15" s="228">
        <v>45136513</v>
      </c>
      <c r="F15" s="228">
        <v>109461</v>
      </c>
      <c r="G15" s="228">
        <v>21303572664</v>
      </c>
      <c r="H15" s="228">
        <v>94095</v>
      </c>
      <c r="I15" s="228">
        <v>18895039519</v>
      </c>
      <c r="J15" s="228">
        <v>48128</v>
      </c>
      <c r="K15" s="228">
        <v>8605982092</v>
      </c>
    </row>
    <row r="16" ht="15">
      <c r="A16" s="222" t="s">
        <v>587</v>
      </c>
    </row>
    <row r="17" ht="15">
      <c r="A17" s="222" t="s">
        <v>588</v>
      </c>
    </row>
    <row r="18" ht="15">
      <c r="A18" s="222" t="s">
        <v>589</v>
      </c>
    </row>
  </sheetData>
  <mergeCells count="9">
    <mergeCell ref="A1:K1"/>
    <mergeCell ref="A3:A4"/>
    <mergeCell ref="D3:E3"/>
    <mergeCell ref="F3:G3"/>
    <mergeCell ref="H3:I3"/>
    <mergeCell ref="J3:K3"/>
    <mergeCell ref="B3:C3"/>
    <mergeCell ref="J2:K2"/>
    <mergeCell ref="A2:I2"/>
  </mergeCells>
  <printOptions/>
  <pageMargins left="0" right="0" top="0.5905511811023623" bottom="0.7874015748031497" header="0" footer="0"/>
  <pageSetup fitToHeight="1" fitToWidth="1" horizontalDpi="600" verticalDpi="600" orientation="portrait" paperSize="9" scale="91" r:id="rId1"/>
</worksheet>
</file>

<file path=xl/worksheets/sheet49.xml><?xml version="1.0" encoding="utf-8"?>
<worksheet xmlns="http://schemas.openxmlformats.org/spreadsheetml/2006/main" xmlns:r="http://schemas.openxmlformats.org/officeDocument/2006/relationships">
  <sheetPr>
    <tabColor indexed="11"/>
    <pageSetUpPr fitToPage="1"/>
  </sheetPr>
  <dimension ref="A1:K14"/>
  <sheetViews>
    <sheetView workbookViewId="0" topLeftCell="A1">
      <selection activeCell="C9" sqref="C9"/>
    </sheetView>
  </sheetViews>
  <sheetFormatPr defaultColWidth="9.00390625" defaultRowHeight="16.5"/>
  <cols>
    <col min="1" max="1" width="9.875" style="118" customWidth="1"/>
    <col min="2" max="2" width="7.25390625" style="118" customWidth="1"/>
    <col min="3" max="3" width="14.00390625" style="118" customWidth="1"/>
    <col min="4" max="4" width="6.75390625" style="118" customWidth="1"/>
    <col min="5" max="5" width="10.00390625" style="118" customWidth="1"/>
    <col min="6" max="6" width="7.125" style="118" customWidth="1"/>
    <col min="7" max="7" width="12.50390625" style="118" customWidth="1"/>
    <col min="8" max="8" width="6.50390625" style="118" customWidth="1"/>
    <col min="9" max="9" width="12.75390625" style="118" customWidth="1"/>
    <col min="10" max="10" width="7.00390625" style="118" customWidth="1"/>
    <col min="11" max="11" width="11.25390625" style="118" customWidth="1"/>
    <col min="12" max="16384" width="9.00390625" style="118" customWidth="1"/>
  </cols>
  <sheetData>
    <row r="1" spans="1:11" s="109" customFormat="1" ht="33" customHeight="1">
      <c r="A1" s="660" t="s">
        <v>590</v>
      </c>
      <c r="B1" s="660"/>
      <c r="C1" s="660"/>
      <c r="D1" s="660"/>
      <c r="E1" s="660"/>
      <c r="F1" s="660"/>
      <c r="G1" s="660"/>
      <c r="H1" s="660"/>
      <c r="I1" s="660"/>
      <c r="J1" s="660"/>
      <c r="K1" s="660"/>
    </row>
    <row r="2" spans="1:11" s="5" customFormat="1" ht="33" customHeight="1">
      <c r="A2" s="654" t="s">
        <v>591</v>
      </c>
      <c r="B2" s="654"/>
      <c r="C2" s="654"/>
      <c r="D2" s="654"/>
      <c r="E2" s="654"/>
      <c r="F2" s="654"/>
      <c r="G2" s="654"/>
      <c r="H2" s="654"/>
      <c r="I2" s="654"/>
      <c r="J2" s="654"/>
      <c r="K2" s="654"/>
    </row>
    <row r="3" spans="1:11" s="1" customFormat="1" ht="39.75" customHeight="1">
      <c r="A3" s="721" t="s">
        <v>70</v>
      </c>
      <c r="B3" s="719" t="s">
        <v>580</v>
      </c>
      <c r="C3" s="720"/>
      <c r="D3" s="719" t="s">
        <v>581</v>
      </c>
      <c r="E3" s="720"/>
      <c r="F3" s="719" t="s">
        <v>582</v>
      </c>
      <c r="G3" s="720"/>
      <c r="H3" s="719" t="s">
        <v>583</v>
      </c>
      <c r="I3" s="720"/>
      <c r="J3" s="719" t="s">
        <v>584</v>
      </c>
      <c r="K3" s="720"/>
    </row>
    <row r="4" spans="1:11" s="1" customFormat="1" ht="39.75" customHeight="1">
      <c r="A4" s="721"/>
      <c r="B4" s="32" t="s">
        <v>585</v>
      </c>
      <c r="C4" s="132" t="s">
        <v>586</v>
      </c>
      <c r="D4" s="19" t="s">
        <v>585</v>
      </c>
      <c r="E4" s="20" t="s">
        <v>586</v>
      </c>
      <c r="F4" s="19" t="s">
        <v>585</v>
      </c>
      <c r="G4" s="20" t="s">
        <v>586</v>
      </c>
      <c r="H4" s="19" t="s">
        <v>585</v>
      </c>
      <c r="I4" s="20" t="s">
        <v>586</v>
      </c>
      <c r="J4" s="19" t="s">
        <v>585</v>
      </c>
      <c r="K4" s="23" t="s">
        <v>586</v>
      </c>
    </row>
    <row r="5" spans="1:11" s="1" customFormat="1" ht="90" customHeight="1">
      <c r="A5" s="63" t="s">
        <v>71</v>
      </c>
      <c r="B5" s="223">
        <v>251909</v>
      </c>
      <c r="C5" s="224">
        <v>48849730788</v>
      </c>
      <c r="D5" s="224">
        <v>225</v>
      </c>
      <c r="E5" s="224">
        <v>45136513</v>
      </c>
      <c r="F5" s="224">
        <v>109461</v>
      </c>
      <c r="G5" s="224">
        <v>21303572664</v>
      </c>
      <c r="H5" s="224">
        <v>94095</v>
      </c>
      <c r="I5" s="224">
        <v>18895039519</v>
      </c>
      <c r="J5" s="224">
        <v>48128</v>
      </c>
      <c r="K5" s="224">
        <v>8605982092</v>
      </c>
    </row>
    <row r="6" spans="1:11" s="36" customFormat="1" ht="90" customHeight="1">
      <c r="A6" s="225" t="s">
        <v>592</v>
      </c>
      <c r="B6" s="217">
        <v>238434</v>
      </c>
      <c r="C6" s="218">
        <v>47681196051</v>
      </c>
      <c r="D6" s="226">
        <v>213</v>
      </c>
      <c r="E6" s="226">
        <v>43620331</v>
      </c>
      <c r="F6" s="226">
        <v>101469</v>
      </c>
      <c r="G6" s="226">
        <v>20596564149</v>
      </c>
      <c r="H6" s="226">
        <v>90612</v>
      </c>
      <c r="I6" s="226">
        <v>18573116422</v>
      </c>
      <c r="J6" s="226">
        <v>46140</v>
      </c>
      <c r="K6" s="226">
        <v>8467895149</v>
      </c>
    </row>
    <row r="7" spans="1:11" s="36" customFormat="1" ht="90" customHeight="1">
      <c r="A7" s="225" t="s">
        <v>593</v>
      </c>
      <c r="B7" s="217">
        <v>7534</v>
      </c>
      <c r="C7" s="218">
        <v>412044114</v>
      </c>
      <c r="D7" s="226">
        <v>9</v>
      </c>
      <c r="E7" s="226">
        <v>794387</v>
      </c>
      <c r="F7" s="226">
        <v>4332</v>
      </c>
      <c r="G7" s="226">
        <v>224590364</v>
      </c>
      <c r="H7" s="226">
        <v>2550</v>
      </c>
      <c r="I7" s="226">
        <v>150086550</v>
      </c>
      <c r="J7" s="226">
        <v>643</v>
      </c>
      <c r="K7" s="226">
        <v>36572813</v>
      </c>
    </row>
    <row r="8" spans="1:11" s="36" customFormat="1" ht="90" customHeight="1">
      <c r="A8" s="225" t="s">
        <v>594</v>
      </c>
      <c r="B8" s="217">
        <v>13</v>
      </c>
      <c r="C8" s="218">
        <v>1089344</v>
      </c>
      <c r="D8" s="218">
        <v>0</v>
      </c>
      <c r="E8" s="218">
        <v>0</v>
      </c>
      <c r="F8" s="218">
        <v>6</v>
      </c>
      <c r="G8" s="218">
        <v>193398</v>
      </c>
      <c r="H8" s="218">
        <v>7</v>
      </c>
      <c r="I8" s="218">
        <v>895946</v>
      </c>
      <c r="J8" s="218">
        <v>0</v>
      </c>
      <c r="K8" s="218">
        <v>0</v>
      </c>
    </row>
    <row r="9" spans="1:11" s="36" customFormat="1" ht="90" customHeight="1">
      <c r="A9" s="47" t="s">
        <v>571</v>
      </c>
      <c r="B9" s="217">
        <v>82</v>
      </c>
      <c r="C9" s="218">
        <v>6191234</v>
      </c>
      <c r="D9" s="218">
        <v>0</v>
      </c>
      <c r="E9" s="218">
        <v>0</v>
      </c>
      <c r="F9" s="218">
        <v>0</v>
      </c>
      <c r="G9" s="218">
        <v>0</v>
      </c>
      <c r="H9" s="218">
        <v>0</v>
      </c>
      <c r="I9" s="218">
        <v>0</v>
      </c>
      <c r="J9" s="218">
        <v>82</v>
      </c>
      <c r="K9" s="218">
        <v>6191234</v>
      </c>
    </row>
    <row r="10" spans="1:11" s="36" customFormat="1" ht="90" customHeight="1">
      <c r="A10" s="47" t="s">
        <v>595</v>
      </c>
      <c r="B10" s="217">
        <v>10</v>
      </c>
      <c r="C10" s="218">
        <v>337381</v>
      </c>
      <c r="D10" s="218">
        <v>0</v>
      </c>
      <c r="E10" s="218">
        <v>0</v>
      </c>
      <c r="F10" s="218">
        <v>0</v>
      </c>
      <c r="G10" s="218">
        <v>0</v>
      </c>
      <c r="H10" s="218">
        <v>0</v>
      </c>
      <c r="I10" s="218">
        <v>0</v>
      </c>
      <c r="J10" s="218">
        <v>10</v>
      </c>
      <c r="K10" s="218">
        <v>337381</v>
      </c>
    </row>
    <row r="11" spans="1:11" s="26" customFormat="1" ht="90" customHeight="1">
      <c r="A11" s="43" t="s">
        <v>596</v>
      </c>
      <c r="B11" s="227">
        <v>5836</v>
      </c>
      <c r="C11" s="228">
        <v>748872664</v>
      </c>
      <c r="D11" s="228">
        <v>3</v>
      </c>
      <c r="E11" s="228">
        <v>721795</v>
      </c>
      <c r="F11" s="228">
        <v>3654</v>
      </c>
      <c r="G11" s="228">
        <v>482224753</v>
      </c>
      <c r="H11" s="228">
        <v>926</v>
      </c>
      <c r="I11" s="228">
        <v>170940601</v>
      </c>
      <c r="J11" s="228">
        <v>1253</v>
      </c>
      <c r="K11" s="228">
        <v>94985515</v>
      </c>
    </row>
    <row r="12" ht="15">
      <c r="A12" s="222" t="s">
        <v>597</v>
      </c>
    </row>
    <row r="13" ht="15">
      <c r="A13" s="222"/>
    </row>
    <row r="14" spans="2:11" ht="15">
      <c r="B14" s="229"/>
      <c r="C14" s="229"/>
      <c r="D14" s="229"/>
      <c r="E14" s="229"/>
      <c r="F14" s="229"/>
      <c r="G14" s="229"/>
      <c r="H14" s="229"/>
      <c r="I14" s="229"/>
      <c r="J14" s="229"/>
      <c r="K14" s="229"/>
    </row>
  </sheetData>
  <mergeCells count="8">
    <mergeCell ref="A1:K1"/>
    <mergeCell ref="A3:A4"/>
    <mergeCell ref="D3:E3"/>
    <mergeCell ref="F3:G3"/>
    <mergeCell ref="H3:I3"/>
    <mergeCell ref="J3:K3"/>
    <mergeCell ref="B3:C3"/>
    <mergeCell ref="A2:K2"/>
  </mergeCells>
  <printOptions/>
  <pageMargins left="0" right="0" top="0.5905511811023623" bottom="0.7874015748031497" header="0" footer="0"/>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D16"/>
  <sheetViews>
    <sheetView zoomScale="75" zoomScaleNormal="75" workbookViewId="0" topLeftCell="A1">
      <selection activeCell="B14" sqref="B14"/>
    </sheetView>
  </sheetViews>
  <sheetFormatPr defaultColWidth="9.00390625" defaultRowHeight="16.5"/>
  <cols>
    <col min="1" max="1" width="16.625" style="57" customWidth="1"/>
    <col min="2" max="4" width="21.625" style="1" customWidth="1"/>
    <col min="5" max="16384" width="9.00390625" style="41" customWidth="1"/>
  </cols>
  <sheetData>
    <row r="1" spans="1:4" ht="33" customHeight="1">
      <c r="A1" s="718" t="s">
        <v>122</v>
      </c>
      <c r="B1" s="718"/>
      <c r="C1" s="718"/>
      <c r="D1" s="718"/>
    </row>
    <row r="2" spans="1:4" ht="33" customHeight="1">
      <c r="A2" s="736" t="s">
        <v>123</v>
      </c>
      <c r="B2" s="703"/>
      <c r="C2" s="703"/>
      <c r="D2" s="703"/>
    </row>
    <row r="3" spans="1:4" ht="34.5" customHeight="1">
      <c r="A3" s="704" t="s">
        <v>70</v>
      </c>
      <c r="B3" s="706" t="s">
        <v>71</v>
      </c>
      <c r="C3" s="733" t="s">
        <v>124</v>
      </c>
      <c r="D3" s="708"/>
    </row>
    <row r="4" spans="1:4" ht="34.5" customHeight="1">
      <c r="A4" s="705"/>
      <c r="B4" s="707"/>
      <c r="C4" s="8" t="s">
        <v>125</v>
      </c>
      <c r="D4" s="9" t="s">
        <v>126</v>
      </c>
    </row>
    <row r="5" spans="1:4" ht="56.25" customHeight="1">
      <c r="A5" s="10" t="s">
        <v>120</v>
      </c>
      <c r="B5" s="35">
        <f>SUM(B6:B15)</f>
        <v>19815</v>
      </c>
      <c r="C5" s="35">
        <f>SUM(C6:C15)</f>
        <v>18058</v>
      </c>
      <c r="D5" s="35">
        <f>SUM(D6:D15)</f>
        <v>1757</v>
      </c>
    </row>
    <row r="6" spans="1:4" ht="56.25" customHeight="1">
      <c r="A6" s="10" t="s">
        <v>81</v>
      </c>
      <c r="B6" s="11">
        <f aca="true" t="shared" si="0" ref="B6:B15">SUM(C6:D6)</f>
        <v>1721</v>
      </c>
      <c r="C6" s="11">
        <v>1616</v>
      </c>
      <c r="D6" s="11">
        <v>105</v>
      </c>
    </row>
    <row r="7" spans="1:4" ht="56.25" customHeight="1">
      <c r="A7" s="10" t="s">
        <v>59</v>
      </c>
      <c r="B7" s="11">
        <f t="shared" si="0"/>
        <v>1626</v>
      </c>
      <c r="C7" s="11">
        <v>1491</v>
      </c>
      <c r="D7" s="11">
        <v>135</v>
      </c>
    </row>
    <row r="8" spans="1:4" ht="56.25" customHeight="1">
      <c r="A8" s="10" t="s">
        <v>60</v>
      </c>
      <c r="B8" s="11">
        <f t="shared" si="0"/>
        <v>1592</v>
      </c>
      <c r="C8" s="11">
        <v>1460</v>
      </c>
      <c r="D8" s="11">
        <v>132</v>
      </c>
    </row>
    <row r="9" spans="1:4" ht="56.25" customHeight="1">
      <c r="A9" s="10" t="s">
        <v>61</v>
      </c>
      <c r="B9" s="11">
        <f t="shared" si="0"/>
        <v>1474</v>
      </c>
      <c r="C9" s="11">
        <v>1339</v>
      </c>
      <c r="D9" s="11">
        <v>135</v>
      </c>
    </row>
    <row r="10" spans="1:4" ht="56.25" customHeight="1">
      <c r="A10" s="10" t="s">
        <v>62</v>
      </c>
      <c r="B10" s="11">
        <f t="shared" si="0"/>
        <v>1675</v>
      </c>
      <c r="C10" s="11">
        <v>1517</v>
      </c>
      <c r="D10" s="11">
        <v>158</v>
      </c>
    </row>
    <row r="11" spans="1:4" ht="56.25" customHeight="1">
      <c r="A11" s="10" t="s">
        <v>63</v>
      </c>
      <c r="B11" s="11">
        <f t="shared" si="0"/>
        <v>1462</v>
      </c>
      <c r="C11" s="11">
        <v>1352</v>
      </c>
      <c r="D11" s="11">
        <v>110</v>
      </c>
    </row>
    <row r="12" spans="1:4" ht="56.25" customHeight="1">
      <c r="A12" s="10" t="s">
        <v>64</v>
      </c>
      <c r="B12" s="11">
        <f t="shared" si="0"/>
        <v>2930</v>
      </c>
      <c r="C12" s="11">
        <v>2808</v>
      </c>
      <c r="D12" s="11">
        <v>122</v>
      </c>
    </row>
    <row r="13" spans="1:4" ht="56.25" customHeight="1">
      <c r="A13" s="10" t="s">
        <v>65</v>
      </c>
      <c r="B13" s="11">
        <f t="shared" si="0"/>
        <v>3152</v>
      </c>
      <c r="C13" s="11">
        <v>2908</v>
      </c>
      <c r="D13" s="11">
        <v>244</v>
      </c>
    </row>
    <row r="14" spans="1:4" ht="56.25" customHeight="1">
      <c r="A14" s="10" t="s">
        <v>66</v>
      </c>
      <c r="B14" s="11">
        <f t="shared" si="0"/>
        <v>2176</v>
      </c>
      <c r="C14" s="11">
        <v>1864</v>
      </c>
      <c r="D14" s="11">
        <v>312</v>
      </c>
    </row>
    <row r="15" spans="1:4" ht="56.25" customHeight="1">
      <c r="A15" s="10" t="s">
        <v>67</v>
      </c>
      <c r="B15" s="11">
        <f t="shared" si="0"/>
        <v>2007</v>
      </c>
      <c r="C15" s="14">
        <v>1703</v>
      </c>
      <c r="D15" s="14">
        <v>304</v>
      </c>
    </row>
    <row r="16" spans="1:4" s="60" customFormat="1" ht="16.5" customHeight="1">
      <c r="A16" s="59" t="s">
        <v>127</v>
      </c>
      <c r="B16" s="59"/>
      <c r="C16" s="59"/>
      <c r="D16" s="59"/>
    </row>
  </sheetData>
  <mergeCells count="5">
    <mergeCell ref="A1:D1"/>
    <mergeCell ref="A2:D2"/>
    <mergeCell ref="A3:A4"/>
    <mergeCell ref="B3:B4"/>
    <mergeCell ref="C3:D3"/>
  </mergeCells>
  <printOptions/>
  <pageMargins left="0.6299212598425197" right="0" top="0.5905511811023623" bottom="0.7874015748031497" header="0" footer="0"/>
  <pageSetup fitToHeight="1" fitToWidth="1"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indexed="15"/>
  </sheetPr>
  <dimension ref="A1:AH42"/>
  <sheetViews>
    <sheetView zoomScale="70" zoomScaleNormal="70" workbookViewId="0" topLeftCell="J1">
      <selection activeCell="AC17" sqref="AC17:AC18"/>
    </sheetView>
  </sheetViews>
  <sheetFormatPr defaultColWidth="9.00390625" defaultRowHeight="37.5" customHeight="1"/>
  <cols>
    <col min="1" max="1" width="7.00390625" style="231" customWidth="1"/>
    <col min="2" max="2" width="10.75390625" style="231" customWidth="1"/>
    <col min="3" max="3" width="15.875" style="231" customWidth="1"/>
    <col min="4" max="4" width="4.375" style="231" customWidth="1"/>
    <col min="5" max="5" width="2.50390625" style="231" customWidth="1"/>
    <col min="6" max="6" width="4.50390625" style="231" customWidth="1"/>
    <col min="7" max="7" width="9.75390625" style="231" customWidth="1"/>
    <col min="8" max="8" width="2.625" style="231" customWidth="1"/>
    <col min="9" max="9" width="10.125" style="231" customWidth="1"/>
    <col min="10" max="11" width="4.125" style="231" customWidth="1"/>
    <col min="12" max="12" width="3.75390625" style="231" customWidth="1"/>
    <col min="13" max="13" width="4.375" style="231" customWidth="1"/>
    <col min="14" max="14" width="4.875" style="507" customWidth="1"/>
    <col min="15" max="15" width="4.00390625" style="507" customWidth="1"/>
    <col min="16" max="16" width="4.00390625" style="231" customWidth="1"/>
    <col min="17" max="17" width="4.375" style="231" customWidth="1"/>
    <col min="18" max="18" width="45.00390625" style="231" customWidth="1"/>
    <col min="19" max="19" width="7.75390625" style="231" customWidth="1"/>
    <col min="20" max="20" width="8.25390625" style="231" customWidth="1"/>
    <col min="21" max="21" width="12.00390625" style="231" customWidth="1"/>
    <col min="22" max="22" width="8.125" style="231" customWidth="1"/>
    <col min="23" max="23" width="2.375" style="231" customWidth="1"/>
    <col min="24" max="24" width="7.625" style="507" customWidth="1"/>
    <col min="25" max="25" width="3.75390625" style="231" customWidth="1"/>
    <col min="26" max="26" width="2.875" style="231" customWidth="1"/>
    <col min="27" max="27" width="3.00390625" style="231" customWidth="1"/>
    <col min="28" max="28" width="7.625" style="507" customWidth="1"/>
    <col min="29" max="29" width="10.375" style="507" customWidth="1"/>
    <col min="30" max="30" width="4.375" style="231" customWidth="1"/>
    <col min="31" max="31" width="11.25390625" style="507" customWidth="1"/>
    <col min="32" max="32" width="21.75390625" style="231" customWidth="1"/>
    <col min="33" max="33" width="21.625" style="231" customWidth="1"/>
    <col min="34" max="34" width="55.00390625" style="231" customWidth="1"/>
    <col min="35" max="16384" width="9.00390625" style="231" customWidth="1"/>
  </cols>
  <sheetData>
    <row r="1" spans="1:33" s="230" customFormat="1" ht="30" customHeight="1">
      <c r="A1" s="880" t="s">
        <v>997</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row>
    <row r="2" spans="2:33" ht="24.75" customHeight="1" thickBot="1">
      <c r="B2" s="232"/>
      <c r="C2" s="232"/>
      <c r="D2" s="232"/>
      <c r="E2" s="232"/>
      <c r="F2" s="232"/>
      <c r="G2" s="232"/>
      <c r="H2" s="232"/>
      <c r="I2" s="232"/>
      <c r="J2" s="232"/>
      <c r="K2" s="232"/>
      <c r="L2" s="505"/>
      <c r="M2" s="505" t="s">
        <v>610</v>
      </c>
      <c r="N2" s="506"/>
      <c r="P2" s="233"/>
      <c r="Q2" s="234" t="s">
        <v>996</v>
      </c>
      <c r="R2" s="233"/>
      <c r="S2" s="233"/>
      <c r="T2" s="233"/>
      <c r="U2" s="233"/>
      <c r="V2" s="233"/>
      <c r="W2" s="233"/>
      <c r="X2" s="233"/>
      <c r="Y2" s="233"/>
      <c r="Z2" s="233"/>
      <c r="AA2" s="233"/>
      <c r="AB2" s="233"/>
      <c r="AC2" s="233"/>
      <c r="AD2" s="233"/>
      <c r="AE2" s="233"/>
      <c r="AF2" s="234" t="s">
        <v>611</v>
      </c>
      <c r="AG2" s="508"/>
    </row>
    <row r="3" spans="1:33" s="235" customFormat="1" ht="37.5" customHeight="1">
      <c r="A3" s="884" t="s">
        <v>612</v>
      </c>
      <c r="B3" s="881" t="s">
        <v>598</v>
      </c>
      <c r="C3" s="883"/>
      <c r="D3" s="881" t="s">
        <v>599</v>
      </c>
      <c r="E3" s="882"/>
      <c r="F3" s="882"/>
      <c r="G3" s="882"/>
      <c r="H3" s="882"/>
      <c r="I3" s="883"/>
      <c r="J3" s="886" t="s">
        <v>613</v>
      </c>
      <c r="K3" s="887"/>
      <c r="L3" s="887"/>
      <c r="M3" s="887"/>
      <c r="N3" s="887"/>
      <c r="O3" s="887"/>
      <c r="P3" s="887"/>
      <c r="Q3" s="887"/>
      <c r="R3" s="888"/>
      <c r="S3" s="881" t="s">
        <v>598</v>
      </c>
      <c r="T3" s="882"/>
      <c r="U3" s="883"/>
      <c r="V3" s="881" t="s">
        <v>599</v>
      </c>
      <c r="W3" s="882"/>
      <c r="X3" s="882"/>
      <c r="Y3" s="882"/>
      <c r="Z3" s="882"/>
      <c r="AA3" s="882"/>
      <c r="AB3" s="882"/>
      <c r="AC3" s="882"/>
      <c r="AD3" s="882"/>
      <c r="AE3" s="883"/>
      <c r="AF3" s="502" t="s">
        <v>614</v>
      </c>
      <c r="AG3" s="519" t="s">
        <v>615</v>
      </c>
    </row>
    <row r="4" spans="1:33" s="236" customFormat="1" ht="33" customHeight="1">
      <c r="A4" s="885"/>
      <c r="B4" s="514" t="s">
        <v>616</v>
      </c>
      <c r="C4" s="515" t="s">
        <v>600</v>
      </c>
      <c r="D4" s="889" t="s">
        <v>616</v>
      </c>
      <c r="E4" s="892"/>
      <c r="F4" s="892"/>
      <c r="G4" s="892" t="s">
        <v>600</v>
      </c>
      <c r="H4" s="892"/>
      <c r="I4" s="893"/>
      <c r="J4" s="889"/>
      <c r="K4" s="890"/>
      <c r="L4" s="890"/>
      <c r="M4" s="890"/>
      <c r="N4" s="890"/>
      <c r="O4" s="890"/>
      <c r="P4" s="890"/>
      <c r="Q4" s="890"/>
      <c r="R4" s="891"/>
      <c r="S4" s="889" t="s">
        <v>616</v>
      </c>
      <c r="T4" s="892"/>
      <c r="U4" s="515" t="s">
        <v>600</v>
      </c>
      <c r="V4" s="889" t="s">
        <v>616</v>
      </c>
      <c r="W4" s="892"/>
      <c r="X4" s="892"/>
      <c r="Y4" s="892"/>
      <c r="Z4" s="892"/>
      <c r="AA4" s="892"/>
      <c r="AB4" s="892"/>
      <c r="AC4" s="892" t="s">
        <v>600</v>
      </c>
      <c r="AD4" s="892"/>
      <c r="AE4" s="893"/>
      <c r="AF4" s="524" t="s">
        <v>617</v>
      </c>
      <c r="AG4" s="520" t="s">
        <v>618</v>
      </c>
    </row>
    <row r="5" spans="1:34" s="236" customFormat="1" ht="42.75" customHeight="1">
      <c r="A5" s="894" t="s">
        <v>619</v>
      </c>
      <c r="B5" s="896">
        <v>56</v>
      </c>
      <c r="C5" s="898">
        <v>2887.64</v>
      </c>
      <c r="D5" s="900">
        <v>45</v>
      </c>
      <c r="E5" s="834" t="s">
        <v>601</v>
      </c>
      <c r="F5" s="830">
        <v>67</v>
      </c>
      <c r="G5" s="832">
        <v>2310.11</v>
      </c>
      <c r="H5" s="834" t="s">
        <v>601</v>
      </c>
      <c r="I5" s="836">
        <v>3465.17</v>
      </c>
      <c r="J5" s="828" t="s">
        <v>620</v>
      </c>
      <c r="K5" s="784" t="s">
        <v>621</v>
      </c>
      <c r="L5" s="769" t="s">
        <v>622</v>
      </c>
      <c r="M5" s="786" t="s">
        <v>623</v>
      </c>
      <c r="N5" s="816" t="s">
        <v>624</v>
      </c>
      <c r="O5" s="814" t="s">
        <v>625</v>
      </c>
      <c r="P5" s="786" t="s">
        <v>626</v>
      </c>
      <c r="Q5" s="878" t="s">
        <v>627</v>
      </c>
      <c r="R5" s="879"/>
      <c r="S5" s="782">
        <v>16</v>
      </c>
      <c r="T5" s="783"/>
      <c r="U5" s="517">
        <v>825.04</v>
      </c>
      <c r="V5" s="841">
        <v>10</v>
      </c>
      <c r="W5" s="870"/>
      <c r="X5" s="870"/>
      <c r="Y5" s="238" t="s">
        <v>601</v>
      </c>
      <c r="Z5" s="767">
        <v>22</v>
      </c>
      <c r="AA5" s="767"/>
      <c r="AB5" s="768"/>
      <c r="AC5" s="240">
        <f aca="true" t="shared" si="0" ref="AC5:AC17">$U$21*V5/100</f>
        <v>515.65</v>
      </c>
      <c r="AD5" s="238" t="s">
        <v>601</v>
      </c>
      <c r="AE5" s="241">
        <f aca="true" t="shared" si="1" ref="AE5:AE16">$U$21*Z5/100</f>
        <v>1134.43</v>
      </c>
      <c r="AF5" s="242">
        <v>5.84</v>
      </c>
      <c r="AG5" s="521">
        <f aca="true" t="shared" si="2" ref="AG5:AG17">S5*AF5/100</f>
        <v>0.9344</v>
      </c>
      <c r="AH5" s="237"/>
    </row>
    <row r="6" spans="1:34" s="236" customFormat="1" ht="40.5" customHeight="1">
      <c r="A6" s="894"/>
      <c r="B6" s="896"/>
      <c r="C6" s="898"/>
      <c r="D6" s="900"/>
      <c r="E6" s="834"/>
      <c r="F6" s="830"/>
      <c r="G6" s="832"/>
      <c r="H6" s="834"/>
      <c r="I6" s="836"/>
      <c r="J6" s="829"/>
      <c r="K6" s="785"/>
      <c r="L6" s="785"/>
      <c r="M6" s="827"/>
      <c r="N6" s="816"/>
      <c r="O6" s="814"/>
      <c r="P6" s="786"/>
      <c r="Q6" s="878" t="s">
        <v>628</v>
      </c>
      <c r="R6" s="879"/>
      <c r="S6" s="782">
        <v>1</v>
      </c>
      <c r="T6" s="783"/>
      <c r="U6" s="517">
        <v>51.56</v>
      </c>
      <c r="V6" s="841">
        <v>0.1</v>
      </c>
      <c r="W6" s="870"/>
      <c r="X6" s="870"/>
      <c r="Y6" s="238" t="s">
        <v>601</v>
      </c>
      <c r="Z6" s="767">
        <v>3</v>
      </c>
      <c r="AA6" s="767"/>
      <c r="AB6" s="768"/>
      <c r="AC6" s="240">
        <f t="shared" si="0"/>
        <v>5.156499999999999</v>
      </c>
      <c r="AD6" s="238" t="s">
        <v>601</v>
      </c>
      <c r="AE6" s="241">
        <f t="shared" si="1"/>
        <v>154.695</v>
      </c>
      <c r="AF6" s="242">
        <v>5.84</v>
      </c>
      <c r="AG6" s="521">
        <f t="shared" si="2"/>
        <v>0.0584</v>
      </c>
      <c r="AH6" s="237"/>
    </row>
    <row r="7" spans="1:34" s="236" customFormat="1" ht="39" customHeight="1">
      <c r="A7" s="894"/>
      <c r="B7" s="896"/>
      <c r="C7" s="898"/>
      <c r="D7" s="900"/>
      <c r="E7" s="834"/>
      <c r="F7" s="830"/>
      <c r="G7" s="832"/>
      <c r="H7" s="834"/>
      <c r="I7" s="836"/>
      <c r="J7" s="829"/>
      <c r="K7" s="785"/>
      <c r="L7" s="785"/>
      <c r="M7" s="827"/>
      <c r="N7" s="816"/>
      <c r="O7" s="814" t="s">
        <v>625</v>
      </c>
      <c r="P7" s="786" t="s">
        <v>629</v>
      </c>
      <c r="Q7" s="878" t="s">
        <v>630</v>
      </c>
      <c r="R7" s="879"/>
      <c r="S7" s="782">
        <v>2</v>
      </c>
      <c r="T7" s="783"/>
      <c r="U7" s="517">
        <v>103.13</v>
      </c>
      <c r="V7" s="841">
        <v>0.1</v>
      </c>
      <c r="W7" s="870"/>
      <c r="X7" s="870"/>
      <c r="Y7" s="238" t="s">
        <v>601</v>
      </c>
      <c r="Z7" s="767">
        <v>3</v>
      </c>
      <c r="AA7" s="767"/>
      <c r="AB7" s="768"/>
      <c r="AC7" s="240">
        <f t="shared" si="0"/>
        <v>5.156499999999999</v>
      </c>
      <c r="AD7" s="238" t="s">
        <v>601</v>
      </c>
      <c r="AE7" s="241">
        <f t="shared" si="1"/>
        <v>154.695</v>
      </c>
      <c r="AF7" s="242">
        <v>5.33</v>
      </c>
      <c r="AG7" s="521">
        <f t="shared" si="2"/>
        <v>0.1066</v>
      </c>
      <c r="AH7" s="237"/>
    </row>
    <row r="8" spans="1:34" s="236" customFormat="1" ht="37.5" customHeight="1">
      <c r="A8" s="894"/>
      <c r="B8" s="896"/>
      <c r="C8" s="898"/>
      <c r="D8" s="900"/>
      <c r="E8" s="834"/>
      <c r="F8" s="830"/>
      <c r="G8" s="832"/>
      <c r="H8" s="834"/>
      <c r="I8" s="836"/>
      <c r="J8" s="829"/>
      <c r="K8" s="785"/>
      <c r="L8" s="785"/>
      <c r="M8" s="827"/>
      <c r="N8" s="816"/>
      <c r="O8" s="814"/>
      <c r="P8" s="786"/>
      <c r="Q8" s="878" t="s">
        <v>631</v>
      </c>
      <c r="R8" s="879"/>
      <c r="S8" s="782">
        <v>5</v>
      </c>
      <c r="T8" s="783"/>
      <c r="U8" s="517">
        <v>257.83</v>
      </c>
      <c r="V8" s="841">
        <v>1</v>
      </c>
      <c r="W8" s="870"/>
      <c r="X8" s="870"/>
      <c r="Y8" s="238" t="s">
        <v>601</v>
      </c>
      <c r="Z8" s="767">
        <v>7</v>
      </c>
      <c r="AA8" s="767"/>
      <c r="AB8" s="768"/>
      <c r="AC8" s="240">
        <f t="shared" si="0"/>
        <v>51.565</v>
      </c>
      <c r="AD8" s="238" t="s">
        <v>601</v>
      </c>
      <c r="AE8" s="241">
        <f t="shared" si="1"/>
        <v>360.955</v>
      </c>
      <c r="AF8" s="242">
        <v>5.33</v>
      </c>
      <c r="AG8" s="521">
        <f t="shared" si="2"/>
        <v>0.26649999999999996</v>
      </c>
      <c r="AH8" s="237"/>
    </row>
    <row r="9" spans="1:34" s="236" customFormat="1" ht="39" customHeight="1">
      <c r="A9" s="894"/>
      <c r="B9" s="896"/>
      <c r="C9" s="898"/>
      <c r="D9" s="900"/>
      <c r="E9" s="834"/>
      <c r="F9" s="830"/>
      <c r="G9" s="832"/>
      <c r="H9" s="834"/>
      <c r="I9" s="836"/>
      <c r="J9" s="828" t="s">
        <v>632</v>
      </c>
      <c r="K9" s="769" t="s">
        <v>633</v>
      </c>
      <c r="L9" s="769" t="s">
        <v>634</v>
      </c>
      <c r="M9" s="786" t="s">
        <v>635</v>
      </c>
      <c r="N9" s="816" t="s">
        <v>636</v>
      </c>
      <c r="O9" s="814" t="s">
        <v>625</v>
      </c>
      <c r="P9" s="786" t="s">
        <v>626</v>
      </c>
      <c r="Q9" s="878" t="s">
        <v>637</v>
      </c>
      <c r="R9" s="879"/>
      <c r="S9" s="782">
        <v>6</v>
      </c>
      <c r="T9" s="783"/>
      <c r="U9" s="517">
        <v>309.39</v>
      </c>
      <c r="V9" s="841">
        <v>4.8</v>
      </c>
      <c r="W9" s="870"/>
      <c r="X9" s="870"/>
      <c r="Y9" s="238" t="s">
        <v>601</v>
      </c>
      <c r="Z9" s="767">
        <v>22</v>
      </c>
      <c r="AA9" s="767"/>
      <c r="AB9" s="768"/>
      <c r="AC9" s="240">
        <f t="shared" si="0"/>
        <v>247.512</v>
      </c>
      <c r="AD9" s="238" t="s">
        <v>601</v>
      </c>
      <c r="AE9" s="241">
        <f t="shared" si="1"/>
        <v>1134.43</v>
      </c>
      <c r="AF9" s="242">
        <v>0.8</v>
      </c>
      <c r="AG9" s="521">
        <f t="shared" si="2"/>
        <v>0.04800000000000001</v>
      </c>
      <c r="AH9" s="237"/>
    </row>
    <row r="10" spans="1:34" s="236" customFormat="1" ht="39.75" customHeight="1">
      <c r="A10" s="894"/>
      <c r="B10" s="896"/>
      <c r="C10" s="898"/>
      <c r="D10" s="900"/>
      <c r="E10" s="834"/>
      <c r="F10" s="830"/>
      <c r="G10" s="832"/>
      <c r="H10" s="834"/>
      <c r="I10" s="836"/>
      <c r="J10" s="828"/>
      <c r="K10" s="770"/>
      <c r="L10" s="770"/>
      <c r="M10" s="876"/>
      <c r="N10" s="816"/>
      <c r="O10" s="814"/>
      <c r="P10" s="786"/>
      <c r="Q10" s="878" t="s">
        <v>638</v>
      </c>
      <c r="R10" s="879"/>
      <c r="S10" s="782">
        <v>5</v>
      </c>
      <c r="T10" s="783"/>
      <c r="U10" s="517">
        <v>257.83</v>
      </c>
      <c r="V10" s="841">
        <v>4</v>
      </c>
      <c r="W10" s="870"/>
      <c r="X10" s="870"/>
      <c r="Y10" s="238" t="s">
        <v>601</v>
      </c>
      <c r="Z10" s="767">
        <v>18</v>
      </c>
      <c r="AA10" s="767"/>
      <c r="AB10" s="768"/>
      <c r="AC10" s="240">
        <f t="shared" si="0"/>
        <v>206.26</v>
      </c>
      <c r="AD10" s="238" t="s">
        <v>601</v>
      </c>
      <c r="AE10" s="241">
        <f t="shared" si="1"/>
        <v>928.17</v>
      </c>
      <c r="AF10" s="242">
        <v>0.821</v>
      </c>
      <c r="AG10" s="521">
        <f t="shared" si="2"/>
        <v>0.041049999999999996</v>
      </c>
      <c r="AH10" s="237"/>
    </row>
    <row r="11" spans="1:34" s="236" customFormat="1" ht="42" customHeight="1">
      <c r="A11" s="894"/>
      <c r="B11" s="896"/>
      <c r="C11" s="898"/>
      <c r="D11" s="900"/>
      <c r="E11" s="834"/>
      <c r="F11" s="830"/>
      <c r="G11" s="832"/>
      <c r="H11" s="834"/>
      <c r="I11" s="836"/>
      <c r="J11" s="828"/>
      <c r="K11" s="770"/>
      <c r="L11" s="770"/>
      <c r="M11" s="876"/>
      <c r="N11" s="816"/>
      <c r="O11" s="814"/>
      <c r="P11" s="786"/>
      <c r="Q11" s="878" t="s">
        <v>639</v>
      </c>
      <c r="R11" s="879"/>
      <c r="S11" s="782">
        <v>8.7</v>
      </c>
      <c r="T11" s="783"/>
      <c r="U11" s="517">
        <v>448.62</v>
      </c>
      <c r="V11" s="841">
        <v>6</v>
      </c>
      <c r="W11" s="870"/>
      <c r="X11" s="870"/>
      <c r="Y11" s="238" t="s">
        <v>601</v>
      </c>
      <c r="Z11" s="767">
        <v>10.5</v>
      </c>
      <c r="AA11" s="767"/>
      <c r="AB11" s="768"/>
      <c r="AC11" s="240">
        <f t="shared" si="0"/>
        <v>309.39</v>
      </c>
      <c r="AD11" s="238" t="s">
        <v>601</v>
      </c>
      <c r="AE11" s="241">
        <f t="shared" si="1"/>
        <v>541.4325</v>
      </c>
      <c r="AF11" s="242">
        <v>1.27</v>
      </c>
      <c r="AG11" s="521">
        <f t="shared" si="2"/>
        <v>0.11048999999999999</v>
      </c>
      <c r="AH11" s="237"/>
    </row>
    <row r="12" spans="1:34" s="236" customFormat="1" ht="43.5" customHeight="1">
      <c r="A12" s="894"/>
      <c r="B12" s="896"/>
      <c r="C12" s="898"/>
      <c r="D12" s="900"/>
      <c r="E12" s="834"/>
      <c r="F12" s="830"/>
      <c r="G12" s="832"/>
      <c r="H12" s="834"/>
      <c r="I12" s="836"/>
      <c r="J12" s="828"/>
      <c r="K12" s="770"/>
      <c r="L12" s="770"/>
      <c r="M12" s="876"/>
      <c r="N12" s="816"/>
      <c r="O12" s="814"/>
      <c r="P12" s="786"/>
      <c r="Q12" s="878" t="s">
        <v>640</v>
      </c>
      <c r="R12" s="879"/>
      <c r="S12" s="782">
        <v>0.1</v>
      </c>
      <c r="T12" s="783"/>
      <c r="U12" s="517">
        <v>5.15</v>
      </c>
      <c r="V12" s="841">
        <v>0</v>
      </c>
      <c r="W12" s="870"/>
      <c r="X12" s="870"/>
      <c r="Y12" s="238" t="s">
        <v>601</v>
      </c>
      <c r="Z12" s="767">
        <v>0.12</v>
      </c>
      <c r="AA12" s="767"/>
      <c r="AB12" s="768"/>
      <c r="AC12" s="240">
        <f t="shared" si="0"/>
        <v>0</v>
      </c>
      <c r="AD12" s="238" t="s">
        <v>601</v>
      </c>
      <c r="AE12" s="241">
        <f t="shared" si="1"/>
        <v>6.187799999999999</v>
      </c>
      <c r="AF12" s="242">
        <v>1.3</v>
      </c>
      <c r="AG12" s="521">
        <f t="shared" si="2"/>
        <v>0.0013</v>
      </c>
      <c r="AH12" s="237"/>
    </row>
    <row r="13" spans="1:34" s="236" customFormat="1" ht="44.25" customHeight="1">
      <c r="A13" s="894"/>
      <c r="B13" s="896"/>
      <c r="C13" s="898"/>
      <c r="D13" s="900"/>
      <c r="E13" s="834"/>
      <c r="F13" s="830"/>
      <c r="G13" s="832"/>
      <c r="H13" s="834"/>
      <c r="I13" s="836"/>
      <c r="J13" s="828"/>
      <c r="K13" s="770"/>
      <c r="L13" s="770"/>
      <c r="M13" s="876"/>
      <c r="N13" s="816"/>
      <c r="O13" s="814"/>
      <c r="P13" s="786"/>
      <c r="Q13" s="878" t="s">
        <v>641</v>
      </c>
      <c r="R13" s="879"/>
      <c r="S13" s="782">
        <v>0.1</v>
      </c>
      <c r="T13" s="783"/>
      <c r="U13" s="517">
        <v>5.15</v>
      </c>
      <c r="V13" s="841">
        <v>0</v>
      </c>
      <c r="W13" s="870"/>
      <c r="X13" s="870"/>
      <c r="Y13" s="238" t="s">
        <v>601</v>
      </c>
      <c r="Z13" s="767">
        <v>5</v>
      </c>
      <c r="AA13" s="767"/>
      <c r="AB13" s="768"/>
      <c r="AC13" s="240">
        <f t="shared" si="0"/>
        <v>0</v>
      </c>
      <c r="AD13" s="238" t="s">
        <v>601</v>
      </c>
      <c r="AE13" s="241">
        <f t="shared" si="1"/>
        <v>257.825</v>
      </c>
      <c r="AF13" s="242">
        <v>1.3</v>
      </c>
      <c r="AG13" s="521">
        <f t="shared" si="2"/>
        <v>0.0013</v>
      </c>
      <c r="AH13" s="237"/>
    </row>
    <row r="14" spans="1:34" s="236" customFormat="1" ht="38.25" customHeight="1">
      <c r="A14" s="894"/>
      <c r="B14" s="896"/>
      <c r="C14" s="898"/>
      <c r="D14" s="900"/>
      <c r="E14" s="834"/>
      <c r="F14" s="830"/>
      <c r="G14" s="832"/>
      <c r="H14" s="834"/>
      <c r="I14" s="836"/>
      <c r="J14" s="828"/>
      <c r="K14" s="770"/>
      <c r="L14" s="770"/>
      <c r="M14" s="876"/>
      <c r="N14" s="816"/>
      <c r="O14" s="814" t="s">
        <v>625</v>
      </c>
      <c r="P14" s="786" t="s">
        <v>629</v>
      </c>
      <c r="Q14" s="878" t="s">
        <v>642</v>
      </c>
      <c r="R14" s="879"/>
      <c r="S14" s="782">
        <v>5</v>
      </c>
      <c r="T14" s="783"/>
      <c r="U14" s="517">
        <v>257.83</v>
      </c>
      <c r="V14" s="841">
        <v>1</v>
      </c>
      <c r="W14" s="870"/>
      <c r="X14" s="870"/>
      <c r="Y14" s="238" t="s">
        <v>601</v>
      </c>
      <c r="Z14" s="767">
        <v>18</v>
      </c>
      <c r="AA14" s="767"/>
      <c r="AB14" s="768"/>
      <c r="AC14" s="240">
        <f t="shared" si="0"/>
        <v>51.565</v>
      </c>
      <c r="AD14" s="238" t="s">
        <v>601</v>
      </c>
      <c r="AE14" s="241">
        <f t="shared" si="1"/>
        <v>928.17</v>
      </c>
      <c r="AF14" s="242">
        <v>0.21</v>
      </c>
      <c r="AG14" s="521">
        <f t="shared" si="2"/>
        <v>0.0105</v>
      </c>
      <c r="AH14" s="237"/>
    </row>
    <row r="15" spans="1:34" s="236" customFormat="1" ht="36.75" customHeight="1">
      <c r="A15" s="894"/>
      <c r="B15" s="896"/>
      <c r="C15" s="898"/>
      <c r="D15" s="900"/>
      <c r="E15" s="834"/>
      <c r="F15" s="830"/>
      <c r="G15" s="832"/>
      <c r="H15" s="834"/>
      <c r="I15" s="836"/>
      <c r="J15" s="828"/>
      <c r="K15" s="770"/>
      <c r="L15" s="770"/>
      <c r="M15" s="876"/>
      <c r="N15" s="816"/>
      <c r="O15" s="814"/>
      <c r="P15" s="786"/>
      <c r="Q15" s="780" t="s">
        <v>643</v>
      </c>
      <c r="R15" s="781"/>
      <c r="S15" s="782">
        <v>0.1</v>
      </c>
      <c r="T15" s="783"/>
      <c r="U15" s="517">
        <v>5.15</v>
      </c>
      <c r="V15" s="841">
        <v>0</v>
      </c>
      <c r="W15" s="870"/>
      <c r="X15" s="870"/>
      <c r="Y15" s="238" t="s">
        <v>601</v>
      </c>
      <c r="Z15" s="767">
        <v>0.5</v>
      </c>
      <c r="AA15" s="767"/>
      <c r="AB15" s="768"/>
      <c r="AC15" s="240">
        <f t="shared" si="0"/>
        <v>0</v>
      </c>
      <c r="AD15" s="238" t="s">
        <v>601</v>
      </c>
      <c r="AE15" s="241">
        <f t="shared" si="1"/>
        <v>25.7825</v>
      </c>
      <c r="AF15" s="242">
        <v>0.08</v>
      </c>
      <c r="AG15" s="521">
        <f t="shared" si="2"/>
        <v>8E-05</v>
      </c>
      <c r="AH15" s="237"/>
    </row>
    <row r="16" spans="1:34" s="236" customFormat="1" ht="37.5" customHeight="1" thickBot="1">
      <c r="A16" s="895"/>
      <c r="B16" s="897"/>
      <c r="C16" s="899"/>
      <c r="D16" s="901"/>
      <c r="E16" s="835"/>
      <c r="F16" s="831"/>
      <c r="G16" s="833"/>
      <c r="H16" s="835"/>
      <c r="I16" s="837"/>
      <c r="J16" s="838"/>
      <c r="K16" s="771"/>
      <c r="L16" s="771"/>
      <c r="M16" s="877"/>
      <c r="N16" s="817"/>
      <c r="O16" s="815"/>
      <c r="P16" s="813"/>
      <c r="Q16" s="871" t="s">
        <v>644</v>
      </c>
      <c r="R16" s="872"/>
      <c r="S16" s="873">
        <v>7</v>
      </c>
      <c r="T16" s="874"/>
      <c r="U16" s="247">
        <v>360.96</v>
      </c>
      <c r="V16" s="842">
        <v>4</v>
      </c>
      <c r="W16" s="875"/>
      <c r="X16" s="875"/>
      <c r="Y16" s="243" t="s">
        <v>601</v>
      </c>
      <c r="Z16" s="778">
        <v>20</v>
      </c>
      <c r="AA16" s="778"/>
      <c r="AB16" s="779"/>
      <c r="AC16" s="513">
        <f t="shared" si="0"/>
        <v>206.26</v>
      </c>
      <c r="AD16" s="243" t="s">
        <v>601</v>
      </c>
      <c r="AE16" s="516">
        <f t="shared" si="1"/>
        <v>1031.3</v>
      </c>
      <c r="AF16" s="245">
        <v>2.209</v>
      </c>
      <c r="AG16" s="522">
        <f t="shared" si="2"/>
        <v>0.15463000000000002</v>
      </c>
      <c r="AH16" s="237"/>
    </row>
    <row r="17" spans="1:34" s="236" customFormat="1" ht="51" customHeight="1">
      <c r="A17" s="787" t="s">
        <v>649</v>
      </c>
      <c r="B17" s="802">
        <v>44</v>
      </c>
      <c r="C17" s="790">
        <v>2268.86</v>
      </c>
      <c r="D17" s="793">
        <v>35</v>
      </c>
      <c r="E17" s="805" t="s">
        <v>601</v>
      </c>
      <c r="F17" s="808">
        <v>53</v>
      </c>
      <c r="G17" s="824">
        <v>1815.09</v>
      </c>
      <c r="H17" s="805" t="s">
        <v>601</v>
      </c>
      <c r="I17" s="867">
        <v>2722.63</v>
      </c>
      <c r="J17" s="796" t="s">
        <v>645</v>
      </c>
      <c r="K17" s="797"/>
      <c r="L17" s="797"/>
      <c r="M17" s="797"/>
      <c r="N17" s="797"/>
      <c r="O17" s="797"/>
      <c r="P17" s="797"/>
      <c r="Q17" s="797"/>
      <c r="R17" s="525" t="s">
        <v>602</v>
      </c>
      <c r="S17" s="764">
        <v>18</v>
      </c>
      <c r="T17" s="511">
        <v>15</v>
      </c>
      <c r="U17" s="856">
        <v>928.17</v>
      </c>
      <c r="V17" s="858">
        <v>8</v>
      </c>
      <c r="W17" s="863" t="s">
        <v>601</v>
      </c>
      <c r="X17" s="864">
        <v>30</v>
      </c>
      <c r="Y17" s="861">
        <v>6</v>
      </c>
      <c r="Z17" s="862"/>
      <c r="AA17" s="415" t="s">
        <v>601</v>
      </c>
      <c r="AB17" s="512">
        <v>18</v>
      </c>
      <c r="AC17" s="866">
        <f t="shared" si="0"/>
        <v>412.52</v>
      </c>
      <c r="AD17" s="851" t="s">
        <v>601</v>
      </c>
      <c r="AE17" s="852">
        <f>$U$21*X17/100</f>
        <v>1546.95</v>
      </c>
      <c r="AF17" s="850">
        <v>5.078</v>
      </c>
      <c r="AG17" s="853">
        <f t="shared" si="2"/>
        <v>0.9140400000000001</v>
      </c>
      <c r="AH17" s="237"/>
    </row>
    <row r="18" spans="1:34" s="236" customFormat="1" ht="51" customHeight="1">
      <c r="A18" s="788"/>
      <c r="B18" s="803"/>
      <c r="C18" s="791"/>
      <c r="D18" s="794"/>
      <c r="E18" s="806"/>
      <c r="F18" s="809"/>
      <c r="G18" s="825"/>
      <c r="H18" s="806"/>
      <c r="I18" s="868"/>
      <c r="J18" s="798"/>
      <c r="K18" s="799"/>
      <c r="L18" s="799"/>
      <c r="M18" s="799"/>
      <c r="N18" s="799"/>
      <c r="O18" s="799"/>
      <c r="P18" s="799"/>
      <c r="Q18" s="799"/>
      <c r="R18" s="246" t="s">
        <v>603</v>
      </c>
      <c r="S18" s="765"/>
      <c r="T18" s="509">
        <v>3</v>
      </c>
      <c r="U18" s="857"/>
      <c r="V18" s="841"/>
      <c r="W18" s="772"/>
      <c r="X18" s="774"/>
      <c r="Y18" s="776">
        <v>2</v>
      </c>
      <c r="Z18" s="777"/>
      <c r="AA18" s="238" t="s">
        <v>601</v>
      </c>
      <c r="AB18" s="239">
        <v>12</v>
      </c>
      <c r="AC18" s="844"/>
      <c r="AD18" s="846"/>
      <c r="AE18" s="848"/>
      <c r="AF18" s="839"/>
      <c r="AG18" s="854"/>
      <c r="AH18" s="237"/>
    </row>
    <row r="19" spans="1:34" s="236" customFormat="1" ht="51" customHeight="1">
      <c r="A19" s="788"/>
      <c r="B19" s="803"/>
      <c r="C19" s="791"/>
      <c r="D19" s="794"/>
      <c r="E19" s="806"/>
      <c r="F19" s="809"/>
      <c r="G19" s="825"/>
      <c r="H19" s="806"/>
      <c r="I19" s="868"/>
      <c r="J19" s="798" t="s">
        <v>646</v>
      </c>
      <c r="K19" s="799"/>
      <c r="L19" s="799"/>
      <c r="M19" s="799"/>
      <c r="N19" s="799"/>
      <c r="O19" s="799"/>
      <c r="P19" s="799"/>
      <c r="Q19" s="799"/>
      <c r="R19" s="246" t="s">
        <v>602</v>
      </c>
      <c r="S19" s="765">
        <v>26</v>
      </c>
      <c r="T19" s="509">
        <v>18</v>
      </c>
      <c r="U19" s="857">
        <v>1340.69</v>
      </c>
      <c r="V19" s="841">
        <v>11</v>
      </c>
      <c r="W19" s="772" t="s">
        <v>601</v>
      </c>
      <c r="X19" s="774">
        <v>35</v>
      </c>
      <c r="Y19" s="776">
        <v>9</v>
      </c>
      <c r="Z19" s="777"/>
      <c r="AA19" s="238" t="s">
        <v>601</v>
      </c>
      <c r="AB19" s="239">
        <v>25</v>
      </c>
      <c r="AC19" s="844">
        <f>$U$21*V19/100</f>
        <v>567.215</v>
      </c>
      <c r="AD19" s="846" t="s">
        <v>601</v>
      </c>
      <c r="AE19" s="848">
        <f>$U$21*X19/100</f>
        <v>1804.775</v>
      </c>
      <c r="AF19" s="839">
        <v>4.37</v>
      </c>
      <c r="AG19" s="854">
        <f>S19*AF19/100</f>
        <v>1.1362</v>
      </c>
      <c r="AH19" s="237"/>
    </row>
    <row r="20" spans="1:34" s="236" customFormat="1" ht="51" customHeight="1" thickBot="1">
      <c r="A20" s="789"/>
      <c r="B20" s="804"/>
      <c r="C20" s="792"/>
      <c r="D20" s="795"/>
      <c r="E20" s="807"/>
      <c r="F20" s="810"/>
      <c r="G20" s="826"/>
      <c r="H20" s="807"/>
      <c r="I20" s="869"/>
      <c r="J20" s="800"/>
      <c r="K20" s="801"/>
      <c r="L20" s="801"/>
      <c r="M20" s="801"/>
      <c r="N20" s="801"/>
      <c r="O20" s="801"/>
      <c r="P20" s="801"/>
      <c r="Q20" s="801"/>
      <c r="R20" s="526" t="s">
        <v>647</v>
      </c>
      <c r="S20" s="766"/>
      <c r="T20" s="510">
        <v>8</v>
      </c>
      <c r="U20" s="865"/>
      <c r="V20" s="842"/>
      <c r="W20" s="773"/>
      <c r="X20" s="775"/>
      <c r="Y20" s="859">
        <v>2</v>
      </c>
      <c r="Z20" s="860"/>
      <c r="AA20" s="243" t="s">
        <v>601</v>
      </c>
      <c r="AB20" s="244">
        <v>10</v>
      </c>
      <c r="AC20" s="845"/>
      <c r="AD20" s="847"/>
      <c r="AE20" s="849"/>
      <c r="AF20" s="840"/>
      <c r="AG20" s="855"/>
      <c r="AH20" s="237"/>
    </row>
    <row r="21" spans="1:34" s="236" customFormat="1" ht="33.75" customHeight="1" thickBot="1">
      <c r="A21" s="248" t="s">
        <v>604</v>
      </c>
      <c r="B21" s="504">
        <f>SUM(B5:B20)</f>
        <v>100</v>
      </c>
      <c r="C21" s="414" t="s">
        <v>648</v>
      </c>
      <c r="D21" s="818" t="s">
        <v>605</v>
      </c>
      <c r="E21" s="819"/>
      <c r="F21" s="819"/>
      <c r="G21" s="819" t="s">
        <v>605</v>
      </c>
      <c r="H21" s="819"/>
      <c r="I21" s="820"/>
      <c r="J21" s="821" t="s">
        <v>120</v>
      </c>
      <c r="K21" s="822"/>
      <c r="L21" s="822"/>
      <c r="M21" s="822"/>
      <c r="N21" s="822"/>
      <c r="O21" s="822"/>
      <c r="P21" s="822"/>
      <c r="Q21" s="822"/>
      <c r="R21" s="823"/>
      <c r="S21" s="811">
        <f>SUM(S5:T16)+SUM(T17:T20)</f>
        <v>100</v>
      </c>
      <c r="T21" s="812"/>
      <c r="U21" s="518">
        <f>SUM(U5:U20)</f>
        <v>5156.5</v>
      </c>
      <c r="V21" s="811" t="s">
        <v>605</v>
      </c>
      <c r="W21" s="812"/>
      <c r="X21" s="812"/>
      <c r="Y21" s="812"/>
      <c r="Z21" s="812"/>
      <c r="AA21" s="812"/>
      <c r="AB21" s="812"/>
      <c r="AC21" s="812" t="s">
        <v>605</v>
      </c>
      <c r="AD21" s="812"/>
      <c r="AE21" s="843"/>
      <c r="AF21" s="503" t="s">
        <v>605</v>
      </c>
      <c r="AG21" s="523">
        <f>SUM(AG5:AG20)</f>
        <v>3.7834900000000005</v>
      </c>
      <c r="AH21" s="237"/>
    </row>
    <row r="22" spans="1:33" s="629" customFormat="1" ht="22.5" customHeight="1">
      <c r="A22" s="760" t="s">
        <v>985</v>
      </c>
      <c r="B22" s="760"/>
      <c r="C22" s="760"/>
      <c r="D22" s="760"/>
      <c r="E22" s="760"/>
      <c r="F22" s="760"/>
      <c r="G22" s="760"/>
      <c r="H22" s="760"/>
      <c r="I22" s="760"/>
      <c r="J22" s="760"/>
      <c r="K22" s="760"/>
      <c r="L22" s="760"/>
      <c r="M22" s="760"/>
      <c r="N22" s="760"/>
      <c r="O22" s="760"/>
      <c r="P22" s="760"/>
      <c r="Q22" s="760"/>
      <c r="R22" s="762"/>
      <c r="S22" s="760" t="s">
        <v>986</v>
      </c>
      <c r="T22" s="760"/>
      <c r="U22" s="760"/>
      <c r="V22" s="760"/>
      <c r="W22" s="760"/>
      <c r="X22" s="760"/>
      <c r="Y22" s="760"/>
      <c r="Z22" s="760"/>
      <c r="AA22" s="760"/>
      <c r="AB22" s="760"/>
      <c r="AC22" s="760"/>
      <c r="AD22" s="760"/>
      <c r="AE22" s="760"/>
      <c r="AF22" s="760"/>
      <c r="AG22" s="760"/>
    </row>
    <row r="23" spans="1:33" s="629" customFormat="1" ht="24" customHeight="1">
      <c r="A23" s="757" t="s">
        <v>11</v>
      </c>
      <c r="B23" s="758"/>
      <c r="C23" s="758"/>
      <c r="D23" s="758"/>
      <c r="E23" s="758"/>
      <c r="F23" s="758"/>
      <c r="G23" s="758"/>
      <c r="H23" s="758"/>
      <c r="I23" s="758"/>
      <c r="J23" s="758"/>
      <c r="K23" s="758"/>
      <c r="L23" s="758"/>
      <c r="M23" s="758"/>
      <c r="N23" s="758"/>
      <c r="O23" s="758"/>
      <c r="P23" s="758"/>
      <c r="Q23" s="758"/>
      <c r="R23" s="758"/>
      <c r="S23" s="754" t="s">
        <v>12</v>
      </c>
      <c r="T23" s="754"/>
      <c r="U23" s="754"/>
      <c r="V23" s="754"/>
      <c r="W23" s="754"/>
      <c r="X23" s="754"/>
      <c r="Y23" s="754"/>
      <c r="Z23" s="754"/>
      <c r="AA23" s="754"/>
      <c r="AB23" s="754"/>
      <c r="AC23" s="754"/>
      <c r="AD23" s="754"/>
      <c r="AE23" s="754"/>
      <c r="AF23" s="754"/>
      <c r="AG23" s="754"/>
    </row>
    <row r="24" spans="1:33" s="629" customFormat="1" ht="23.25" customHeight="1">
      <c r="A24" s="763" t="s">
        <v>987</v>
      </c>
      <c r="B24" s="763"/>
      <c r="C24" s="763"/>
      <c r="D24" s="763"/>
      <c r="E24" s="763"/>
      <c r="F24" s="763"/>
      <c r="G24" s="763"/>
      <c r="H24" s="763"/>
      <c r="I24" s="763"/>
      <c r="J24" s="763"/>
      <c r="K24" s="763"/>
      <c r="L24" s="763"/>
      <c r="M24" s="763"/>
      <c r="N24" s="763"/>
      <c r="O24" s="763"/>
      <c r="P24" s="763"/>
      <c r="Q24" s="763"/>
      <c r="R24" s="763"/>
      <c r="S24" s="754" t="s">
        <v>988</v>
      </c>
      <c r="T24" s="754"/>
      <c r="U24" s="754"/>
      <c r="V24" s="754"/>
      <c r="W24" s="754"/>
      <c r="X24" s="754"/>
      <c r="Y24" s="754"/>
      <c r="Z24" s="754"/>
      <c r="AA24" s="754"/>
      <c r="AB24" s="754"/>
      <c r="AC24" s="754"/>
      <c r="AD24" s="754"/>
      <c r="AE24" s="754"/>
      <c r="AF24" s="754"/>
      <c r="AG24" s="754"/>
    </row>
    <row r="25" spans="1:33" s="629" customFormat="1" ht="21" customHeight="1">
      <c r="A25" s="761" t="s">
        <v>13</v>
      </c>
      <c r="B25" s="761"/>
      <c r="C25" s="761"/>
      <c r="D25" s="761"/>
      <c r="E25" s="761"/>
      <c r="F25" s="761"/>
      <c r="G25" s="761"/>
      <c r="H25" s="761"/>
      <c r="I25" s="761"/>
      <c r="J25" s="761"/>
      <c r="K25" s="761"/>
      <c r="L25" s="761"/>
      <c r="M25" s="761"/>
      <c r="N25" s="761"/>
      <c r="O25" s="761"/>
      <c r="P25" s="761"/>
      <c r="Q25" s="761"/>
      <c r="R25" s="755"/>
      <c r="S25" s="754" t="s">
        <v>14</v>
      </c>
      <c r="T25" s="754"/>
      <c r="U25" s="754"/>
      <c r="V25" s="754"/>
      <c r="W25" s="754"/>
      <c r="X25" s="754"/>
      <c r="Y25" s="754"/>
      <c r="Z25" s="754"/>
      <c r="AA25" s="754"/>
      <c r="AB25" s="754"/>
      <c r="AC25" s="754"/>
      <c r="AD25" s="754"/>
      <c r="AE25" s="754"/>
      <c r="AF25" s="754"/>
      <c r="AG25" s="754"/>
    </row>
    <row r="26" spans="1:33" s="629" customFormat="1" ht="21" customHeight="1">
      <c r="A26" s="761" t="s">
        <v>17</v>
      </c>
      <c r="B26" s="761"/>
      <c r="C26" s="761"/>
      <c r="D26" s="761"/>
      <c r="E26" s="761"/>
      <c r="F26" s="761"/>
      <c r="G26" s="761"/>
      <c r="H26" s="761"/>
      <c r="I26" s="761"/>
      <c r="J26" s="761"/>
      <c r="K26" s="761"/>
      <c r="L26" s="761"/>
      <c r="M26" s="761"/>
      <c r="N26" s="761"/>
      <c r="O26" s="761"/>
      <c r="P26" s="761"/>
      <c r="Q26" s="761"/>
      <c r="R26" s="755"/>
      <c r="S26" s="761"/>
      <c r="T26" s="761"/>
      <c r="U26" s="761"/>
      <c r="V26" s="761"/>
      <c r="W26" s="761"/>
      <c r="X26" s="761"/>
      <c r="Y26" s="761"/>
      <c r="Z26" s="761"/>
      <c r="AA26" s="761"/>
      <c r="AB26" s="761"/>
      <c r="AC26" s="761"/>
      <c r="AD26" s="761"/>
      <c r="AE26" s="761"/>
      <c r="AF26" s="761"/>
      <c r="AG26" s="761"/>
    </row>
    <row r="27" spans="1:33" s="629" customFormat="1" ht="21" customHeight="1">
      <c r="A27" s="761" t="s">
        <v>18</v>
      </c>
      <c r="B27" s="761"/>
      <c r="C27" s="761"/>
      <c r="D27" s="761"/>
      <c r="E27" s="761"/>
      <c r="F27" s="761"/>
      <c r="G27" s="761"/>
      <c r="H27" s="761"/>
      <c r="I27" s="761"/>
      <c r="J27" s="761"/>
      <c r="K27" s="761"/>
      <c r="L27" s="761"/>
      <c r="M27" s="761"/>
      <c r="N27" s="761"/>
      <c r="O27" s="761"/>
      <c r="P27" s="761"/>
      <c r="Q27" s="761"/>
      <c r="R27" s="755"/>
      <c r="S27" s="761"/>
      <c r="T27" s="761"/>
      <c r="U27" s="761"/>
      <c r="V27" s="761"/>
      <c r="W27" s="761"/>
      <c r="X27" s="761"/>
      <c r="Y27" s="761"/>
      <c r="Z27" s="761"/>
      <c r="AA27" s="761"/>
      <c r="AB27" s="761"/>
      <c r="AC27" s="761"/>
      <c r="AD27" s="761"/>
      <c r="AE27" s="761"/>
      <c r="AF27" s="761"/>
      <c r="AG27" s="761"/>
    </row>
    <row r="28" spans="1:33" s="629" customFormat="1" ht="21" customHeight="1">
      <c r="A28" s="761" t="s">
        <v>989</v>
      </c>
      <c r="B28" s="761"/>
      <c r="C28" s="761"/>
      <c r="D28" s="761"/>
      <c r="E28" s="761"/>
      <c r="F28" s="761"/>
      <c r="G28" s="761"/>
      <c r="H28" s="761"/>
      <c r="I28" s="761"/>
      <c r="J28" s="761"/>
      <c r="K28" s="761"/>
      <c r="L28" s="761"/>
      <c r="M28" s="761"/>
      <c r="N28" s="761"/>
      <c r="O28" s="761"/>
      <c r="P28" s="761"/>
      <c r="Q28" s="761"/>
      <c r="R28" s="755"/>
      <c r="S28" s="754" t="s">
        <v>6</v>
      </c>
      <c r="T28" s="754"/>
      <c r="U28" s="754"/>
      <c r="V28" s="754"/>
      <c r="W28" s="754"/>
      <c r="X28" s="754"/>
      <c r="Y28" s="754"/>
      <c r="Z28" s="754"/>
      <c r="AA28" s="754"/>
      <c r="AB28" s="754"/>
      <c r="AC28" s="754"/>
      <c r="AD28" s="754"/>
      <c r="AE28" s="754"/>
      <c r="AF28" s="754"/>
      <c r="AG28" s="754"/>
    </row>
    <row r="29" spans="1:33" s="629" customFormat="1" ht="21" customHeight="1">
      <c r="A29" s="761" t="s">
        <v>15</v>
      </c>
      <c r="B29" s="761"/>
      <c r="C29" s="761"/>
      <c r="D29" s="761"/>
      <c r="E29" s="761"/>
      <c r="F29" s="761"/>
      <c r="G29" s="761"/>
      <c r="H29" s="761"/>
      <c r="I29" s="761"/>
      <c r="J29" s="761"/>
      <c r="K29" s="761"/>
      <c r="L29" s="761"/>
      <c r="M29" s="761"/>
      <c r="N29" s="761"/>
      <c r="O29" s="761"/>
      <c r="P29" s="761"/>
      <c r="Q29" s="761"/>
      <c r="R29" s="755"/>
      <c r="S29" s="754" t="s">
        <v>16</v>
      </c>
      <c r="T29" s="754"/>
      <c r="U29" s="754"/>
      <c r="V29" s="754"/>
      <c r="W29" s="754"/>
      <c r="X29" s="754"/>
      <c r="Y29" s="754"/>
      <c r="Z29" s="754"/>
      <c r="AA29" s="754"/>
      <c r="AB29" s="754"/>
      <c r="AC29" s="754"/>
      <c r="AD29" s="754"/>
      <c r="AE29" s="754"/>
      <c r="AF29" s="754"/>
      <c r="AG29" s="754"/>
    </row>
    <row r="30" spans="1:33" s="629" customFormat="1" ht="21" customHeight="1">
      <c r="A30" s="761" t="s">
        <v>19</v>
      </c>
      <c r="B30" s="761"/>
      <c r="C30" s="761"/>
      <c r="D30" s="761"/>
      <c r="E30" s="761"/>
      <c r="F30" s="761"/>
      <c r="G30" s="761"/>
      <c r="H30" s="761"/>
      <c r="I30" s="761"/>
      <c r="J30" s="761"/>
      <c r="K30" s="761"/>
      <c r="L30" s="761"/>
      <c r="M30" s="761"/>
      <c r="N30" s="761"/>
      <c r="O30" s="761"/>
      <c r="P30" s="761"/>
      <c r="Q30" s="761"/>
      <c r="R30" s="755"/>
      <c r="S30" s="761"/>
      <c r="T30" s="761"/>
      <c r="U30" s="761"/>
      <c r="V30" s="761"/>
      <c r="W30" s="761"/>
      <c r="X30" s="761"/>
      <c r="Y30" s="761"/>
      <c r="Z30" s="761"/>
      <c r="AA30" s="761"/>
      <c r="AB30" s="761"/>
      <c r="AC30" s="761"/>
      <c r="AD30" s="761"/>
      <c r="AE30" s="761"/>
      <c r="AF30" s="761"/>
      <c r="AG30" s="761"/>
    </row>
    <row r="31" spans="1:33" s="629" customFormat="1" ht="21" customHeight="1">
      <c r="A31" s="761" t="s">
        <v>990</v>
      </c>
      <c r="B31" s="761"/>
      <c r="C31" s="761"/>
      <c r="D31" s="761"/>
      <c r="E31" s="761"/>
      <c r="F31" s="761"/>
      <c r="G31" s="761"/>
      <c r="H31" s="761"/>
      <c r="I31" s="761"/>
      <c r="J31" s="761"/>
      <c r="K31" s="761"/>
      <c r="L31" s="761"/>
      <c r="M31" s="761"/>
      <c r="N31" s="761"/>
      <c r="O31" s="761"/>
      <c r="P31" s="761"/>
      <c r="Q31" s="761"/>
      <c r="R31" s="755"/>
      <c r="S31" s="754" t="s">
        <v>0</v>
      </c>
      <c r="T31" s="754"/>
      <c r="U31" s="754"/>
      <c r="V31" s="754"/>
      <c r="W31" s="754"/>
      <c r="X31" s="754"/>
      <c r="Y31" s="754"/>
      <c r="Z31" s="754"/>
      <c r="AA31" s="754"/>
      <c r="AB31" s="754"/>
      <c r="AC31" s="754"/>
      <c r="AD31" s="754"/>
      <c r="AE31" s="754"/>
      <c r="AF31" s="754"/>
      <c r="AG31" s="754"/>
    </row>
    <row r="32" spans="1:33" s="629" customFormat="1" ht="21" customHeight="1">
      <c r="A32" s="761" t="s">
        <v>20</v>
      </c>
      <c r="B32" s="761"/>
      <c r="C32" s="761"/>
      <c r="D32" s="761"/>
      <c r="E32" s="761"/>
      <c r="F32" s="761"/>
      <c r="G32" s="761"/>
      <c r="H32" s="761"/>
      <c r="I32" s="761"/>
      <c r="J32" s="761"/>
      <c r="K32" s="761"/>
      <c r="L32" s="761"/>
      <c r="M32" s="761"/>
      <c r="N32" s="761"/>
      <c r="O32" s="761"/>
      <c r="P32" s="761"/>
      <c r="Q32" s="761"/>
      <c r="R32" s="755"/>
      <c r="S32" s="754" t="s">
        <v>1</v>
      </c>
      <c r="T32" s="754"/>
      <c r="U32" s="754"/>
      <c r="V32" s="754"/>
      <c r="W32" s="754"/>
      <c r="X32" s="754"/>
      <c r="Y32" s="754"/>
      <c r="Z32" s="754"/>
      <c r="AA32" s="754"/>
      <c r="AB32" s="754"/>
      <c r="AC32" s="754"/>
      <c r="AD32" s="754"/>
      <c r="AE32" s="754"/>
      <c r="AF32" s="754"/>
      <c r="AG32" s="754"/>
    </row>
    <row r="33" spans="1:33" s="629" customFormat="1" ht="24.75" customHeight="1">
      <c r="A33" s="754" t="s">
        <v>979</v>
      </c>
      <c r="B33" s="754"/>
      <c r="C33" s="754"/>
      <c r="D33" s="754"/>
      <c r="E33" s="754"/>
      <c r="F33" s="754"/>
      <c r="G33" s="754"/>
      <c r="H33" s="754"/>
      <c r="I33" s="754"/>
      <c r="J33" s="754"/>
      <c r="K33" s="754"/>
      <c r="L33" s="754"/>
      <c r="M33" s="754"/>
      <c r="N33" s="754"/>
      <c r="O33" s="754"/>
      <c r="P33" s="754"/>
      <c r="Q33" s="754"/>
      <c r="R33" s="755"/>
      <c r="S33" s="754"/>
      <c r="T33" s="754"/>
      <c r="U33" s="754"/>
      <c r="V33" s="754"/>
      <c r="W33" s="754"/>
      <c r="X33" s="754"/>
      <c r="Y33" s="754"/>
      <c r="Z33" s="754"/>
      <c r="AA33" s="754"/>
      <c r="AB33" s="754"/>
      <c r="AC33" s="754"/>
      <c r="AD33" s="754"/>
      <c r="AE33" s="754"/>
      <c r="AF33" s="754"/>
      <c r="AG33" s="754"/>
    </row>
    <row r="34" spans="1:33" s="629" customFormat="1" ht="21" customHeight="1">
      <c r="A34" s="754" t="s">
        <v>2</v>
      </c>
      <c r="B34" s="754"/>
      <c r="C34" s="754"/>
      <c r="D34" s="754"/>
      <c r="E34" s="754"/>
      <c r="F34" s="754"/>
      <c r="G34" s="754"/>
      <c r="H34" s="754"/>
      <c r="I34" s="754"/>
      <c r="J34" s="754"/>
      <c r="K34" s="754"/>
      <c r="L34" s="754"/>
      <c r="M34" s="754"/>
      <c r="N34" s="754"/>
      <c r="O34" s="754"/>
      <c r="P34" s="754"/>
      <c r="Q34" s="754"/>
      <c r="R34" s="755"/>
      <c r="S34" s="754" t="s">
        <v>3</v>
      </c>
      <c r="T34" s="754"/>
      <c r="U34" s="754"/>
      <c r="V34" s="754"/>
      <c r="W34" s="754"/>
      <c r="X34" s="754"/>
      <c r="Y34" s="754"/>
      <c r="Z34" s="754"/>
      <c r="AA34" s="754"/>
      <c r="AB34" s="754"/>
      <c r="AC34" s="754"/>
      <c r="AD34" s="754"/>
      <c r="AE34" s="754"/>
      <c r="AF34" s="754"/>
      <c r="AG34" s="754"/>
    </row>
    <row r="35" spans="1:33" s="629" customFormat="1" ht="21" customHeight="1">
      <c r="A35" s="754" t="s">
        <v>21</v>
      </c>
      <c r="B35" s="754"/>
      <c r="C35" s="754"/>
      <c r="D35" s="754"/>
      <c r="E35" s="754"/>
      <c r="F35" s="754"/>
      <c r="G35" s="754"/>
      <c r="H35" s="754"/>
      <c r="I35" s="754"/>
      <c r="J35" s="754"/>
      <c r="K35" s="754"/>
      <c r="L35" s="754"/>
      <c r="M35" s="754"/>
      <c r="N35" s="754"/>
      <c r="O35" s="754"/>
      <c r="P35" s="754"/>
      <c r="Q35" s="754"/>
      <c r="R35" s="755"/>
      <c r="S35" s="754"/>
      <c r="T35" s="754"/>
      <c r="U35" s="754"/>
      <c r="V35" s="754"/>
      <c r="W35" s="754"/>
      <c r="X35" s="754"/>
      <c r="Y35" s="754"/>
      <c r="Z35" s="754"/>
      <c r="AA35" s="754"/>
      <c r="AB35" s="754"/>
      <c r="AC35" s="754"/>
      <c r="AD35" s="754"/>
      <c r="AE35" s="754"/>
      <c r="AF35" s="754"/>
      <c r="AG35" s="754"/>
    </row>
    <row r="36" spans="1:33" s="629" customFormat="1" ht="22.5" customHeight="1">
      <c r="A36" s="754" t="s">
        <v>4</v>
      </c>
      <c r="B36" s="754"/>
      <c r="C36" s="754"/>
      <c r="D36" s="754"/>
      <c r="E36" s="754"/>
      <c r="F36" s="754"/>
      <c r="G36" s="754"/>
      <c r="H36" s="754"/>
      <c r="I36" s="754"/>
      <c r="J36" s="754"/>
      <c r="K36" s="754"/>
      <c r="L36" s="754"/>
      <c r="M36" s="754"/>
      <c r="N36" s="754"/>
      <c r="O36" s="754"/>
      <c r="P36" s="754"/>
      <c r="Q36" s="754"/>
      <c r="R36" s="755"/>
      <c r="S36" s="754" t="s">
        <v>5</v>
      </c>
      <c r="T36" s="754"/>
      <c r="U36" s="754"/>
      <c r="V36" s="754"/>
      <c r="W36" s="754"/>
      <c r="X36" s="754"/>
      <c r="Y36" s="754"/>
      <c r="Z36" s="754"/>
      <c r="AA36" s="754"/>
      <c r="AB36" s="754"/>
      <c r="AC36" s="754"/>
      <c r="AD36" s="754"/>
      <c r="AE36" s="754"/>
      <c r="AF36" s="754"/>
      <c r="AG36" s="754"/>
    </row>
    <row r="37" spans="1:33" s="629" customFormat="1" ht="21" customHeight="1">
      <c r="A37" s="754" t="s">
        <v>7</v>
      </c>
      <c r="B37" s="754"/>
      <c r="C37" s="754"/>
      <c r="D37" s="754"/>
      <c r="E37" s="754"/>
      <c r="F37" s="754"/>
      <c r="G37" s="754"/>
      <c r="H37" s="754"/>
      <c r="I37" s="754"/>
      <c r="J37" s="754"/>
      <c r="K37" s="754"/>
      <c r="L37" s="754"/>
      <c r="M37" s="754"/>
      <c r="N37" s="754"/>
      <c r="O37" s="754"/>
      <c r="P37" s="754"/>
      <c r="Q37" s="754"/>
      <c r="R37" s="755"/>
      <c r="S37" s="754" t="s">
        <v>8</v>
      </c>
      <c r="T37" s="754"/>
      <c r="U37" s="754"/>
      <c r="V37" s="754"/>
      <c r="W37" s="754"/>
      <c r="X37" s="754"/>
      <c r="Y37" s="754"/>
      <c r="Z37" s="754"/>
      <c r="AA37" s="754"/>
      <c r="AB37" s="754"/>
      <c r="AC37" s="754"/>
      <c r="AD37" s="754"/>
      <c r="AE37" s="754"/>
      <c r="AF37" s="754"/>
      <c r="AG37" s="754"/>
    </row>
    <row r="38" spans="1:33" s="629" customFormat="1" ht="22.5" customHeight="1">
      <c r="A38" s="754" t="s">
        <v>22</v>
      </c>
      <c r="B38" s="754"/>
      <c r="C38" s="754"/>
      <c r="D38" s="754"/>
      <c r="E38" s="754"/>
      <c r="F38" s="754"/>
      <c r="G38" s="754"/>
      <c r="H38" s="754"/>
      <c r="I38" s="754"/>
      <c r="J38" s="754"/>
      <c r="K38" s="754"/>
      <c r="L38" s="754"/>
      <c r="M38" s="754"/>
      <c r="N38" s="754"/>
      <c r="O38" s="754"/>
      <c r="P38" s="754"/>
      <c r="Q38" s="754"/>
      <c r="R38" s="755"/>
      <c r="S38" s="754"/>
      <c r="T38" s="754"/>
      <c r="U38" s="754"/>
      <c r="V38" s="754"/>
      <c r="W38" s="754"/>
      <c r="X38" s="754"/>
      <c r="Y38" s="754"/>
      <c r="Z38" s="754"/>
      <c r="AA38" s="754"/>
      <c r="AB38" s="754"/>
      <c r="AC38" s="754"/>
      <c r="AD38" s="754"/>
      <c r="AE38" s="754"/>
      <c r="AF38" s="754"/>
      <c r="AG38" s="754"/>
    </row>
    <row r="39" spans="1:33" s="630" customFormat="1" ht="24" customHeight="1">
      <c r="A39" s="754" t="s">
        <v>23</v>
      </c>
      <c r="B39" s="755"/>
      <c r="C39" s="755"/>
      <c r="D39" s="755"/>
      <c r="E39" s="755"/>
      <c r="F39" s="755"/>
      <c r="G39" s="755"/>
      <c r="H39" s="755"/>
      <c r="I39" s="755"/>
      <c r="J39" s="755"/>
      <c r="K39" s="755"/>
      <c r="L39" s="755"/>
      <c r="M39" s="755"/>
      <c r="N39" s="755"/>
      <c r="O39" s="755"/>
      <c r="P39" s="755"/>
      <c r="Q39" s="755"/>
      <c r="R39" s="755"/>
      <c r="S39" s="753"/>
      <c r="T39" s="753"/>
      <c r="U39" s="753"/>
      <c r="V39" s="753"/>
      <c r="W39" s="753"/>
      <c r="X39" s="753"/>
      <c r="Y39" s="753"/>
      <c r="Z39" s="753"/>
      <c r="AA39" s="753"/>
      <c r="AB39" s="753"/>
      <c r="AC39" s="753"/>
      <c r="AD39" s="753"/>
      <c r="AE39" s="753"/>
      <c r="AF39" s="753"/>
      <c r="AG39" s="753"/>
    </row>
    <row r="40" spans="1:33" s="630" customFormat="1" ht="24" customHeight="1">
      <c r="A40" s="757" t="s">
        <v>9</v>
      </c>
      <c r="B40" s="758"/>
      <c r="C40" s="758"/>
      <c r="D40" s="758"/>
      <c r="E40" s="758"/>
      <c r="F40" s="758"/>
      <c r="G40" s="758"/>
      <c r="H40" s="758"/>
      <c r="I40" s="758"/>
      <c r="J40" s="758"/>
      <c r="K40" s="758"/>
      <c r="L40" s="758"/>
      <c r="M40" s="758"/>
      <c r="N40" s="758"/>
      <c r="O40" s="758"/>
      <c r="P40" s="758"/>
      <c r="Q40" s="758"/>
      <c r="R40" s="758"/>
      <c r="S40" s="756" t="s">
        <v>10</v>
      </c>
      <c r="T40" s="756"/>
      <c r="U40" s="756"/>
      <c r="V40" s="756"/>
      <c r="W40" s="756"/>
      <c r="X40" s="756"/>
      <c r="Y40" s="756"/>
      <c r="Z40" s="756"/>
      <c r="AA40" s="756"/>
      <c r="AB40" s="756"/>
      <c r="AC40" s="756"/>
      <c r="AD40" s="756"/>
      <c r="AE40" s="756"/>
      <c r="AF40" s="756"/>
      <c r="AG40" s="756"/>
    </row>
    <row r="41" spans="1:18" ht="37.5" customHeight="1">
      <c r="A41" s="759"/>
      <c r="B41" s="755"/>
      <c r="C41" s="755"/>
      <c r="D41" s="755"/>
      <c r="E41" s="755"/>
      <c r="F41" s="755"/>
      <c r="G41" s="755"/>
      <c r="H41" s="755"/>
      <c r="I41" s="755"/>
      <c r="J41" s="755"/>
      <c r="K41" s="755"/>
      <c r="L41" s="755"/>
      <c r="M41" s="755"/>
      <c r="N41" s="755"/>
      <c r="O41" s="755"/>
      <c r="P41" s="755"/>
      <c r="Q41" s="755"/>
      <c r="R41" s="755"/>
    </row>
    <row r="42" spans="1:18" ht="37.5" customHeight="1">
      <c r="A42" s="759"/>
      <c r="B42" s="755"/>
      <c r="C42" s="755"/>
      <c r="D42" s="755"/>
      <c r="E42" s="755"/>
      <c r="F42" s="755"/>
      <c r="G42" s="755"/>
      <c r="H42" s="755"/>
      <c r="I42" s="755"/>
      <c r="J42" s="755"/>
      <c r="K42" s="755"/>
      <c r="L42" s="755"/>
      <c r="M42" s="755"/>
      <c r="N42" s="755"/>
      <c r="O42" s="755"/>
      <c r="P42" s="755"/>
      <c r="Q42" s="755"/>
      <c r="R42" s="755"/>
    </row>
  </sheetData>
  <mergeCells count="168">
    <mergeCell ref="AC4:AE4"/>
    <mergeCell ref="Z6:AB6"/>
    <mergeCell ref="V6:X6"/>
    <mergeCell ref="Z5:AB5"/>
    <mergeCell ref="Q5:R5"/>
    <mergeCell ref="S5:T5"/>
    <mergeCell ref="V5:X5"/>
    <mergeCell ref="V4:AB4"/>
    <mergeCell ref="A5:A16"/>
    <mergeCell ref="B5:B16"/>
    <mergeCell ref="E5:E16"/>
    <mergeCell ref="C5:C16"/>
    <mergeCell ref="D5:D16"/>
    <mergeCell ref="A1:AG1"/>
    <mergeCell ref="S3:U3"/>
    <mergeCell ref="V3:AE3"/>
    <mergeCell ref="A3:A4"/>
    <mergeCell ref="B3:C3"/>
    <mergeCell ref="D3:I3"/>
    <mergeCell ref="J3:R4"/>
    <mergeCell ref="D4:F4"/>
    <mergeCell ref="G4:I4"/>
    <mergeCell ref="S4:T4"/>
    <mergeCell ref="Z7:AB7"/>
    <mergeCell ref="Q7:R7"/>
    <mergeCell ref="S7:T7"/>
    <mergeCell ref="V7:X7"/>
    <mergeCell ref="Q6:R6"/>
    <mergeCell ref="Q8:R8"/>
    <mergeCell ref="S8:T8"/>
    <mergeCell ref="V8:X8"/>
    <mergeCell ref="S6:T6"/>
    <mergeCell ref="S10:T10"/>
    <mergeCell ref="V10:X10"/>
    <mergeCell ref="Z10:AB10"/>
    <mergeCell ref="Z8:AB8"/>
    <mergeCell ref="S9:T9"/>
    <mergeCell ref="V9:X9"/>
    <mergeCell ref="Z9:AB9"/>
    <mergeCell ref="Q9:R9"/>
    <mergeCell ref="S12:T12"/>
    <mergeCell ref="V12:X12"/>
    <mergeCell ref="Z12:AB12"/>
    <mergeCell ref="Q12:R12"/>
    <mergeCell ref="S11:T11"/>
    <mergeCell ref="V11:X11"/>
    <mergeCell ref="Z11:AB11"/>
    <mergeCell ref="Q11:R11"/>
    <mergeCell ref="Q10:R10"/>
    <mergeCell ref="V14:X14"/>
    <mergeCell ref="Z14:AB14"/>
    <mergeCell ref="Q14:R14"/>
    <mergeCell ref="S13:T13"/>
    <mergeCell ref="V13:X13"/>
    <mergeCell ref="Z13:AB13"/>
    <mergeCell ref="Q13:R13"/>
    <mergeCell ref="H17:H20"/>
    <mergeCell ref="I17:I20"/>
    <mergeCell ref="V15:X15"/>
    <mergeCell ref="Q16:R16"/>
    <mergeCell ref="S16:T16"/>
    <mergeCell ref="V16:X16"/>
    <mergeCell ref="L9:L16"/>
    <mergeCell ref="M9:M16"/>
    <mergeCell ref="O9:O13"/>
    <mergeCell ref="S14:T14"/>
    <mergeCell ref="AG17:AG18"/>
    <mergeCell ref="AG19:AG20"/>
    <mergeCell ref="U17:U18"/>
    <mergeCell ref="V17:V18"/>
    <mergeCell ref="Y20:Z20"/>
    <mergeCell ref="Y17:Z17"/>
    <mergeCell ref="W17:W18"/>
    <mergeCell ref="X17:X18"/>
    <mergeCell ref="U19:U20"/>
    <mergeCell ref="AC17:AC18"/>
    <mergeCell ref="AF17:AF18"/>
    <mergeCell ref="AD17:AD18"/>
    <mergeCell ref="AE17:AE18"/>
    <mergeCell ref="Y18:Z18"/>
    <mergeCell ref="V21:AB21"/>
    <mergeCell ref="AF19:AF20"/>
    <mergeCell ref="V19:V20"/>
    <mergeCell ref="AC21:AE21"/>
    <mergeCell ref="AC19:AC20"/>
    <mergeCell ref="AD19:AD20"/>
    <mergeCell ref="AE19:AE20"/>
    <mergeCell ref="J5:J8"/>
    <mergeCell ref="F5:F16"/>
    <mergeCell ref="G5:G16"/>
    <mergeCell ref="H5:H16"/>
    <mergeCell ref="I5:I16"/>
    <mergeCell ref="J9:J16"/>
    <mergeCell ref="P7:P8"/>
    <mergeCell ref="M5:M8"/>
    <mergeCell ref="O5:O6"/>
    <mergeCell ref="O7:O8"/>
    <mergeCell ref="N5:N8"/>
    <mergeCell ref="F17:F20"/>
    <mergeCell ref="S21:T21"/>
    <mergeCell ref="P9:P13"/>
    <mergeCell ref="P14:P16"/>
    <mergeCell ref="O14:O16"/>
    <mergeCell ref="N9:N16"/>
    <mergeCell ref="D21:F21"/>
    <mergeCell ref="G21:I21"/>
    <mergeCell ref="J21:R21"/>
    <mergeCell ref="G17:G20"/>
    <mergeCell ref="K5:K8"/>
    <mergeCell ref="L5:L8"/>
    <mergeCell ref="P5:P6"/>
    <mergeCell ref="A17:A20"/>
    <mergeCell ref="C17:C20"/>
    <mergeCell ref="D17:D20"/>
    <mergeCell ref="J17:Q18"/>
    <mergeCell ref="J19:Q20"/>
    <mergeCell ref="B17:B20"/>
    <mergeCell ref="E17:E20"/>
    <mergeCell ref="S17:S18"/>
    <mergeCell ref="S19:S20"/>
    <mergeCell ref="Z15:AB15"/>
    <mergeCell ref="K9:K16"/>
    <mergeCell ref="W19:W20"/>
    <mergeCell ref="X19:X20"/>
    <mergeCell ref="Y19:Z19"/>
    <mergeCell ref="Z16:AB16"/>
    <mergeCell ref="Q15:R15"/>
    <mergeCell ref="S15:T15"/>
    <mergeCell ref="A26:R26"/>
    <mergeCell ref="A27:R27"/>
    <mergeCell ref="A28:R28"/>
    <mergeCell ref="A35:R35"/>
    <mergeCell ref="A33:R33"/>
    <mergeCell ref="A22:R22"/>
    <mergeCell ref="A23:R23"/>
    <mergeCell ref="A24:R24"/>
    <mergeCell ref="A25:R25"/>
    <mergeCell ref="A41:R41"/>
    <mergeCell ref="A29:R29"/>
    <mergeCell ref="A30:R30"/>
    <mergeCell ref="A31:R31"/>
    <mergeCell ref="A32:R32"/>
    <mergeCell ref="A36:R36"/>
    <mergeCell ref="A37:R37"/>
    <mergeCell ref="A42:R42"/>
    <mergeCell ref="S22:AG22"/>
    <mergeCell ref="S23:AG23"/>
    <mergeCell ref="S24:AG24"/>
    <mergeCell ref="S25:AG25"/>
    <mergeCell ref="S26:AG26"/>
    <mergeCell ref="S27:AG27"/>
    <mergeCell ref="S28:AG28"/>
    <mergeCell ref="S29:AG29"/>
    <mergeCell ref="S30:AG30"/>
    <mergeCell ref="S31:AG31"/>
    <mergeCell ref="S32:AG32"/>
    <mergeCell ref="S33:AG33"/>
    <mergeCell ref="S34:AG34"/>
    <mergeCell ref="S39:AG39"/>
    <mergeCell ref="A34:R34"/>
    <mergeCell ref="S40:AG40"/>
    <mergeCell ref="S35:AG35"/>
    <mergeCell ref="S36:AG36"/>
    <mergeCell ref="S37:AG37"/>
    <mergeCell ref="S38:AG38"/>
    <mergeCell ref="A38:R38"/>
    <mergeCell ref="A39:R39"/>
    <mergeCell ref="A40:R40"/>
  </mergeCells>
  <printOptions horizontalCentered="1"/>
  <pageMargins left="0.1968503937007874" right="0.1968503937007874" top="0.41" bottom="0.16" header="0.58" footer="0.25"/>
  <pageSetup horizontalDpi="600" verticalDpi="600" orientation="portrait" paperSize="9" scale="65" r:id="rId2"/>
  <colBreaks count="1" manualBreakCount="1">
    <brk id="18" max="65535" man="1"/>
  </colBreaks>
  <drawing r:id="rId1"/>
</worksheet>
</file>

<file path=xl/worksheets/sheet51.xml><?xml version="1.0" encoding="utf-8"?>
<worksheet xmlns="http://schemas.openxmlformats.org/spreadsheetml/2006/main" xmlns:r="http://schemas.openxmlformats.org/officeDocument/2006/relationships">
  <sheetPr>
    <tabColor indexed="15"/>
  </sheetPr>
  <dimension ref="A1:S26"/>
  <sheetViews>
    <sheetView zoomScale="75" zoomScaleNormal="75" workbookViewId="0" topLeftCell="A7">
      <selection activeCell="O20" sqref="O20:O21"/>
    </sheetView>
  </sheetViews>
  <sheetFormatPr defaultColWidth="9.00390625" defaultRowHeight="16.5"/>
  <cols>
    <col min="1" max="1" width="4.00390625" style="0" customWidth="1"/>
    <col min="2" max="2" width="4.375" style="0" customWidth="1"/>
    <col min="3" max="3" width="4.00390625" style="0" customWidth="1"/>
    <col min="4" max="4" width="4.125" style="0" customWidth="1"/>
    <col min="5" max="5" width="22.25390625" style="0" customWidth="1"/>
    <col min="6" max="7" width="6.125" style="0" customWidth="1"/>
    <col min="8" max="8" width="8.75390625" style="0" customWidth="1"/>
    <col min="9" max="9" width="6.00390625" style="0" customWidth="1"/>
    <col min="10" max="10" width="1.75390625" style="0" customWidth="1"/>
    <col min="11" max="11" width="6.125" style="0" customWidth="1"/>
    <col min="12" max="12" width="5.25390625" style="0" customWidth="1"/>
    <col min="13" max="13" width="1.875" style="0" customWidth="1"/>
    <col min="14" max="14" width="6.00390625" style="0" customWidth="1"/>
    <col min="16" max="16" width="2.375" style="0" customWidth="1"/>
    <col min="17" max="17" width="8.625" style="0" customWidth="1"/>
    <col min="18" max="18" width="8.00390625" style="271" customWidth="1"/>
    <col min="19" max="19" width="9.75390625" style="271" customWidth="1"/>
  </cols>
  <sheetData>
    <row r="1" spans="1:19" s="249" customFormat="1" ht="27.75">
      <c r="A1" s="939" t="s">
        <v>998</v>
      </c>
      <c r="B1" s="939"/>
      <c r="C1" s="939"/>
      <c r="D1" s="939"/>
      <c r="E1" s="939"/>
      <c r="F1" s="939"/>
      <c r="G1" s="939"/>
      <c r="H1" s="939"/>
      <c r="I1" s="939"/>
      <c r="J1" s="939"/>
      <c r="K1" s="939"/>
      <c r="L1" s="939"/>
      <c r="M1" s="939"/>
      <c r="N1" s="939"/>
      <c r="O1" s="939"/>
      <c r="P1" s="939"/>
      <c r="Q1" s="939"/>
      <c r="R1" s="939"/>
      <c r="S1" s="939"/>
    </row>
    <row r="2" spans="1:19" s="250" customFormat="1" ht="19.5">
      <c r="A2" s="940" t="s">
        <v>999</v>
      </c>
      <c r="B2" s="940"/>
      <c r="C2" s="940"/>
      <c r="D2" s="940"/>
      <c r="E2" s="940"/>
      <c r="F2" s="940"/>
      <c r="G2" s="940"/>
      <c r="H2" s="940"/>
      <c r="I2" s="940"/>
      <c r="J2" s="940"/>
      <c r="K2" s="940"/>
      <c r="L2" s="940"/>
      <c r="M2" s="940"/>
      <c r="N2" s="940"/>
      <c r="O2" s="940"/>
      <c r="P2" s="940"/>
      <c r="Q2" s="940"/>
      <c r="R2" s="940"/>
      <c r="S2" s="940"/>
    </row>
    <row r="3" spans="1:19" ht="15.75">
      <c r="A3" s="251"/>
      <c r="B3" s="251"/>
      <c r="C3" s="251"/>
      <c r="D3" s="251"/>
      <c r="E3" s="251"/>
      <c r="F3" s="251"/>
      <c r="G3" s="251"/>
      <c r="H3" s="251"/>
      <c r="I3" s="251"/>
      <c r="J3" s="251"/>
      <c r="K3" s="251"/>
      <c r="L3" s="251"/>
      <c r="M3" s="251"/>
      <c r="N3" s="251"/>
      <c r="O3" s="251"/>
      <c r="P3" s="251"/>
      <c r="Q3" s="251"/>
      <c r="R3" s="252"/>
      <c r="S3" s="253" t="s">
        <v>1000</v>
      </c>
    </row>
    <row r="4" spans="1:19" ht="40.5" customHeight="1">
      <c r="A4" s="911" t="s">
        <v>1001</v>
      </c>
      <c r="B4" s="911" t="s">
        <v>606</v>
      </c>
      <c r="C4" s="911"/>
      <c r="D4" s="911"/>
      <c r="E4" s="911"/>
      <c r="F4" s="907" t="s">
        <v>598</v>
      </c>
      <c r="G4" s="907"/>
      <c r="H4" s="907"/>
      <c r="I4" s="907" t="s">
        <v>599</v>
      </c>
      <c r="J4" s="907"/>
      <c r="K4" s="907"/>
      <c r="L4" s="907"/>
      <c r="M4" s="907"/>
      <c r="N4" s="907"/>
      <c r="O4" s="907"/>
      <c r="P4" s="907"/>
      <c r="Q4" s="907"/>
      <c r="R4" s="938" t="s">
        <v>1002</v>
      </c>
      <c r="S4" s="938"/>
    </row>
    <row r="5" spans="1:19" ht="36.75" customHeight="1">
      <c r="A5" s="911"/>
      <c r="B5" s="911"/>
      <c r="C5" s="911"/>
      <c r="D5" s="911"/>
      <c r="E5" s="911"/>
      <c r="F5" s="911" t="s">
        <v>1003</v>
      </c>
      <c r="G5" s="907"/>
      <c r="H5" s="254" t="s">
        <v>600</v>
      </c>
      <c r="I5" s="912" t="s">
        <v>1003</v>
      </c>
      <c r="J5" s="913"/>
      <c r="K5" s="913"/>
      <c r="L5" s="913"/>
      <c r="M5" s="913"/>
      <c r="N5" s="913"/>
      <c r="O5" s="913" t="s">
        <v>600</v>
      </c>
      <c r="P5" s="913"/>
      <c r="Q5" s="913"/>
      <c r="R5" s="255" t="s">
        <v>607</v>
      </c>
      <c r="S5" s="255" t="s">
        <v>600</v>
      </c>
    </row>
    <row r="6" spans="1:19" ht="50.25" customHeight="1">
      <c r="A6" s="916" t="s">
        <v>1004</v>
      </c>
      <c r="B6" s="914" t="s">
        <v>1005</v>
      </c>
      <c r="C6" s="917">
        <v>24</v>
      </c>
      <c r="D6" s="915" t="s">
        <v>608</v>
      </c>
      <c r="E6" s="257" t="s">
        <v>1006</v>
      </c>
      <c r="F6" s="902">
        <v>16</v>
      </c>
      <c r="G6" s="902"/>
      <c r="H6" s="259">
        <v>825.04</v>
      </c>
      <c r="I6" s="903">
        <v>10</v>
      </c>
      <c r="J6" s="904"/>
      <c r="K6" s="904"/>
      <c r="L6" s="260" t="s">
        <v>601</v>
      </c>
      <c r="M6" s="905">
        <v>22</v>
      </c>
      <c r="N6" s="906"/>
      <c r="O6" s="259">
        <v>515.65</v>
      </c>
      <c r="P6" s="260" t="s">
        <v>601</v>
      </c>
      <c r="Q6" s="261">
        <v>1134.43</v>
      </c>
      <c r="R6" s="262">
        <v>15.697496961279564</v>
      </c>
      <c r="S6" s="262">
        <v>869.15</v>
      </c>
    </row>
    <row r="7" spans="1:19" ht="45" customHeight="1">
      <c r="A7" s="916"/>
      <c r="B7" s="914"/>
      <c r="C7" s="917"/>
      <c r="D7" s="915"/>
      <c r="E7" s="257" t="s">
        <v>1007</v>
      </c>
      <c r="F7" s="902">
        <v>1</v>
      </c>
      <c r="G7" s="902"/>
      <c r="H7" s="259">
        <v>51.56</v>
      </c>
      <c r="I7" s="903">
        <v>0.1</v>
      </c>
      <c r="J7" s="904"/>
      <c r="K7" s="904"/>
      <c r="L7" s="260" t="s">
        <v>601</v>
      </c>
      <c r="M7" s="905">
        <v>3</v>
      </c>
      <c r="N7" s="906"/>
      <c r="O7" s="259">
        <v>5.156499999999999</v>
      </c>
      <c r="P7" s="260" t="s">
        <v>601</v>
      </c>
      <c r="Q7" s="261">
        <v>154.695</v>
      </c>
      <c r="R7" s="262">
        <v>0.743560892706529</v>
      </c>
      <c r="S7" s="262">
        <v>41.17</v>
      </c>
    </row>
    <row r="8" spans="1:19" ht="44.25" customHeight="1">
      <c r="A8" s="916"/>
      <c r="B8" s="914"/>
      <c r="C8" s="917"/>
      <c r="D8" s="915" t="s">
        <v>609</v>
      </c>
      <c r="E8" s="257" t="s">
        <v>1008</v>
      </c>
      <c r="F8" s="902">
        <v>2</v>
      </c>
      <c r="G8" s="902"/>
      <c r="H8" s="259">
        <v>103.13</v>
      </c>
      <c r="I8" s="903">
        <v>0.1</v>
      </c>
      <c r="J8" s="904"/>
      <c r="K8" s="904"/>
      <c r="L8" s="260" t="s">
        <v>601</v>
      </c>
      <c r="M8" s="905">
        <v>3</v>
      </c>
      <c r="N8" s="906"/>
      <c r="O8" s="259">
        <v>5.156499999999999</v>
      </c>
      <c r="P8" s="260" t="s">
        <v>601</v>
      </c>
      <c r="Q8" s="261">
        <v>154.695</v>
      </c>
      <c r="R8" s="262">
        <v>0.8315167233473062</v>
      </c>
      <c r="S8" s="262">
        <v>46.04</v>
      </c>
    </row>
    <row r="9" spans="1:19" ht="47.25" customHeight="1">
      <c r="A9" s="916"/>
      <c r="B9" s="914"/>
      <c r="C9" s="917"/>
      <c r="D9" s="915"/>
      <c r="E9" s="257" t="s">
        <v>1009</v>
      </c>
      <c r="F9" s="902">
        <v>5</v>
      </c>
      <c r="G9" s="902"/>
      <c r="H9" s="259">
        <v>257.83</v>
      </c>
      <c r="I9" s="903">
        <v>1</v>
      </c>
      <c r="J9" s="904"/>
      <c r="K9" s="904"/>
      <c r="L9" s="260" t="s">
        <v>601</v>
      </c>
      <c r="M9" s="905">
        <v>7</v>
      </c>
      <c r="N9" s="906"/>
      <c r="O9" s="259">
        <v>51.565</v>
      </c>
      <c r="P9" s="260" t="s">
        <v>601</v>
      </c>
      <c r="Q9" s="261">
        <v>360.955</v>
      </c>
      <c r="R9" s="262">
        <v>2.3793226136788475</v>
      </c>
      <c r="S9" s="262">
        <v>131.74</v>
      </c>
    </row>
    <row r="10" spans="1:19" ht="45" customHeight="1">
      <c r="A10" s="916"/>
      <c r="B10" s="914" t="s">
        <v>1010</v>
      </c>
      <c r="C10" s="911">
        <v>32</v>
      </c>
      <c r="D10" s="915" t="s">
        <v>1011</v>
      </c>
      <c r="E10" s="257" t="s">
        <v>1012</v>
      </c>
      <c r="F10" s="902">
        <v>6</v>
      </c>
      <c r="G10" s="902"/>
      <c r="H10" s="259">
        <v>309.39</v>
      </c>
      <c r="I10" s="903">
        <v>4.8</v>
      </c>
      <c r="J10" s="904"/>
      <c r="K10" s="904"/>
      <c r="L10" s="260" t="s">
        <v>601</v>
      </c>
      <c r="M10" s="905">
        <v>22</v>
      </c>
      <c r="N10" s="906"/>
      <c r="O10" s="259">
        <v>247.512</v>
      </c>
      <c r="P10" s="260" t="s">
        <v>601</v>
      </c>
      <c r="Q10" s="261">
        <v>1134.43</v>
      </c>
      <c r="R10" s="262">
        <v>11.432813123660116</v>
      </c>
      <c r="S10" s="262">
        <v>633.02</v>
      </c>
    </row>
    <row r="11" spans="1:19" ht="43.5" customHeight="1">
      <c r="A11" s="916"/>
      <c r="B11" s="914"/>
      <c r="C11" s="911"/>
      <c r="D11" s="915"/>
      <c r="E11" s="257" t="s">
        <v>1013</v>
      </c>
      <c r="F11" s="902">
        <v>5</v>
      </c>
      <c r="G11" s="902"/>
      <c r="H11" s="259">
        <v>257.83</v>
      </c>
      <c r="I11" s="903">
        <v>4</v>
      </c>
      <c r="J11" s="904"/>
      <c r="K11" s="904"/>
      <c r="L11" s="260" t="s">
        <v>601</v>
      </c>
      <c r="M11" s="905">
        <v>18</v>
      </c>
      <c r="N11" s="906"/>
      <c r="O11" s="259">
        <v>206.26</v>
      </c>
      <c r="P11" s="260" t="s">
        <v>601</v>
      </c>
      <c r="Q11" s="261">
        <v>928.17</v>
      </c>
      <c r="R11" s="262">
        <v>15.007757090197169</v>
      </c>
      <c r="S11" s="262">
        <v>830.96</v>
      </c>
    </row>
    <row r="12" spans="1:19" ht="46.5" customHeight="1">
      <c r="A12" s="916"/>
      <c r="B12" s="914"/>
      <c r="C12" s="911"/>
      <c r="D12" s="915"/>
      <c r="E12" s="257" t="s">
        <v>1014</v>
      </c>
      <c r="F12" s="902">
        <v>8.7</v>
      </c>
      <c r="G12" s="902"/>
      <c r="H12" s="259">
        <v>448.62</v>
      </c>
      <c r="I12" s="903">
        <v>6</v>
      </c>
      <c r="J12" s="904"/>
      <c r="K12" s="904"/>
      <c r="L12" s="260" t="s">
        <v>601</v>
      </c>
      <c r="M12" s="905">
        <v>10.5</v>
      </c>
      <c r="N12" s="906"/>
      <c r="O12" s="259">
        <v>309.39</v>
      </c>
      <c r="P12" s="260" t="s">
        <v>601</v>
      </c>
      <c r="Q12" s="261">
        <v>541.4325</v>
      </c>
      <c r="R12" s="262">
        <v>8.719366718019385</v>
      </c>
      <c r="S12" s="262">
        <v>482.78</v>
      </c>
    </row>
    <row r="13" spans="1:19" ht="54" customHeight="1">
      <c r="A13" s="916"/>
      <c r="B13" s="914"/>
      <c r="C13" s="911"/>
      <c r="D13" s="915"/>
      <c r="E13" s="257" t="s">
        <v>1015</v>
      </c>
      <c r="F13" s="902">
        <v>0.1</v>
      </c>
      <c r="G13" s="902"/>
      <c r="H13" s="259">
        <v>5.15</v>
      </c>
      <c r="I13" s="903">
        <v>0</v>
      </c>
      <c r="J13" s="904"/>
      <c r="K13" s="904"/>
      <c r="L13" s="260" t="s">
        <v>601</v>
      </c>
      <c r="M13" s="905">
        <v>0.12</v>
      </c>
      <c r="N13" s="906"/>
      <c r="O13" s="259">
        <v>0</v>
      </c>
      <c r="P13" s="260" t="s">
        <v>601</v>
      </c>
      <c r="Q13" s="261">
        <v>6.187799999999999</v>
      </c>
      <c r="R13" s="262">
        <v>0</v>
      </c>
      <c r="S13" s="262">
        <v>0</v>
      </c>
    </row>
    <row r="14" spans="1:19" ht="51.75" customHeight="1">
      <c r="A14" s="916"/>
      <c r="B14" s="914"/>
      <c r="C14" s="911"/>
      <c r="D14" s="915"/>
      <c r="E14" s="257" t="s">
        <v>1016</v>
      </c>
      <c r="F14" s="902">
        <v>0.1</v>
      </c>
      <c r="G14" s="902"/>
      <c r="H14" s="259">
        <v>5.15</v>
      </c>
      <c r="I14" s="903">
        <v>0</v>
      </c>
      <c r="J14" s="904"/>
      <c r="K14" s="904"/>
      <c r="L14" s="260" t="s">
        <v>601</v>
      </c>
      <c r="M14" s="905">
        <v>5</v>
      </c>
      <c r="N14" s="906"/>
      <c r="O14" s="259">
        <v>0</v>
      </c>
      <c r="P14" s="260" t="s">
        <v>601</v>
      </c>
      <c r="Q14" s="261">
        <v>257.825</v>
      </c>
      <c r="R14" s="262">
        <v>0</v>
      </c>
      <c r="S14" s="262">
        <v>0</v>
      </c>
    </row>
    <row r="15" spans="1:19" ht="45" customHeight="1">
      <c r="A15" s="916"/>
      <c r="B15" s="914"/>
      <c r="C15" s="911"/>
      <c r="D15" s="915" t="s">
        <v>1017</v>
      </c>
      <c r="E15" s="257" t="s">
        <v>1018</v>
      </c>
      <c r="F15" s="902">
        <v>5</v>
      </c>
      <c r="G15" s="902"/>
      <c r="H15" s="259">
        <v>257.83</v>
      </c>
      <c r="I15" s="903">
        <v>1</v>
      </c>
      <c r="J15" s="904"/>
      <c r="K15" s="904"/>
      <c r="L15" s="260" t="s">
        <v>601</v>
      </c>
      <c r="M15" s="905">
        <v>18</v>
      </c>
      <c r="N15" s="906"/>
      <c r="O15" s="259">
        <v>51.565</v>
      </c>
      <c r="P15" s="260" t="s">
        <v>601</v>
      </c>
      <c r="Q15" s="261">
        <v>928.17</v>
      </c>
      <c r="R15" s="262">
        <v>6.875545208755127</v>
      </c>
      <c r="S15" s="262">
        <v>380.69</v>
      </c>
    </row>
    <row r="16" spans="1:19" ht="43.5" customHeight="1">
      <c r="A16" s="916"/>
      <c r="B16" s="914"/>
      <c r="C16" s="911"/>
      <c r="D16" s="915"/>
      <c r="E16" s="257" t="s">
        <v>1019</v>
      </c>
      <c r="F16" s="902">
        <v>0.1</v>
      </c>
      <c r="G16" s="902"/>
      <c r="H16" s="259">
        <v>5.15</v>
      </c>
      <c r="I16" s="903">
        <v>0</v>
      </c>
      <c r="J16" s="904"/>
      <c r="K16" s="904"/>
      <c r="L16" s="260" t="s">
        <v>601</v>
      </c>
      <c r="M16" s="905">
        <v>0.5</v>
      </c>
      <c r="N16" s="906"/>
      <c r="O16" s="259">
        <v>0</v>
      </c>
      <c r="P16" s="260" t="s">
        <v>601</v>
      </c>
      <c r="Q16" s="261">
        <v>25.7825</v>
      </c>
      <c r="R16" s="262">
        <v>0</v>
      </c>
      <c r="S16" s="262">
        <v>0</v>
      </c>
    </row>
    <row r="17" spans="1:19" ht="48.75" customHeight="1">
      <c r="A17" s="916"/>
      <c r="B17" s="914"/>
      <c r="C17" s="911"/>
      <c r="D17" s="915"/>
      <c r="E17" s="257" t="s">
        <v>1020</v>
      </c>
      <c r="F17" s="902">
        <v>7</v>
      </c>
      <c r="G17" s="902"/>
      <c r="H17" s="259">
        <v>360.96</v>
      </c>
      <c r="I17" s="903">
        <v>4</v>
      </c>
      <c r="J17" s="904"/>
      <c r="K17" s="904"/>
      <c r="L17" s="260" t="s">
        <v>601</v>
      </c>
      <c r="M17" s="905">
        <v>20</v>
      </c>
      <c r="N17" s="906"/>
      <c r="O17" s="263">
        <v>206.26</v>
      </c>
      <c r="P17" s="260" t="s">
        <v>601</v>
      </c>
      <c r="Q17" s="261">
        <v>1031.3</v>
      </c>
      <c r="R17" s="264">
        <v>4.5525721210720125</v>
      </c>
      <c r="S17" s="264">
        <v>252.07</v>
      </c>
    </row>
    <row r="18" spans="1:19" ht="45.75" customHeight="1">
      <c r="A18" s="915" t="s">
        <v>1021</v>
      </c>
      <c r="B18" s="925" t="s">
        <v>1022</v>
      </c>
      <c r="C18" s="926"/>
      <c r="D18" s="927"/>
      <c r="E18" s="257" t="s">
        <v>602</v>
      </c>
      <c r="F18" s="910">
        <v>18</v>
      </c>
      <c r="G18" s="258">
        <v>15</v>
      </c>
      <c r="H18" s="903">
        <v>928.17</v>
      </c>
      <c r="I18" s="908">
        <v>8</v>
      </c>
      <c r="J18" s="918" t="s">
        <v>601</v>
      </c>
      <c r="K18" s="920">
        <v>30</v>
      </c>
      <c r="L18" s="265">
        <v>6</v>
      </c>
      <c r="M18" s="260" t="s">
        <v>601</v>
      </c>
      <c r="N18" s="261">
        <v>18</v>
      </c>
      <c r="O18" s="908">
        <v>412.52</v>
      </c>
      <c r="P18" s="936" t="s">
        <v>601</v>
      </c>
      <c r="Q18" s="949">
        <v>1546.95</v>
      </c>
      <c r="R18" s="262">
        <v>1.8521294521995273</v>
      </c>
      <c r="S18" s="262">
        <v>102.55</v>
      </c>
    </row>
    <row r="19" spans="1:19" ht="37.5" customHeight="1">
      <c r="A19" s="915"/>
      <c r="B19" s="928"/>
      <c r="C19" s="929"/>
      <c r="D19" s="930"/>
      <c r="E19" s="257" t="s">
        <v>603</v>
      </c>
      <c r="F19" s="910"/>
      <c r="G19" s="258">
        <v>3</v>
      </c>
      <c r="H19" s="903"/>
      <c r="I19" s="909"/>
      <c r="J19" s="919"/>
      <c r="K19" s="921"/>
      <c r="L19" s="265">
        <v>2</v>
      </c>
      <c r="M19" s="260" t="s">
        <v>601</v>
      </c>
      <c r="N19" s="261">
        <v>12</v>
      </c>
      <c r="O19" s="922"/>
      <c r="P19" s="937"/>
      <c r="Q19" s="950"/>
      <c r="R19" s="262">
        <v>10.41</v>
      </c>
      <c r="S19" s="262">
        <v>576.09</v>
      </c>
    </row>
    <row r="20" spans="1:19" ht="39" customHeight="1">
      <c r="A20" s="915"/>
      <c r="B20" s="925" t="s">
        <v>1023</v>
      </c>
      <c r="C20" s="926"/>
      <c r="D20" s="926"/>
      <c r="E20" s="257" t="s">
        <v>602</v>
      </c>
      <c r="F20" s="910">
        <v>26</v>
      </c>
      <c r="G20" s="258">
        <v>18</v>
      </c>
      <c r="H20" s="903">
        <v>1340.69</v>
      </c>
      <c r="I20" s="908">
        <v>11</v>
      </c>
      <c r="J20" s="918" t="s">
        <v>601</v>
      </c>
      <c r="K20" s="920">
        <v>35</v>
      </c>
      <c r="L20" s="265">
        <v>9</v>
      </c>
      <c r="M20" s="260" t="s">
        <v>601</v>
      </c>
      <c r="N20" s="261">
        <v>25</v>
      </c>
      <c r="O20" s="908">
        <v>567.215</v>
      </c>
      <c r="P20" s="936" t="s">
        <v>601</v>
      </c>
      <c r="Q20" s="947">
        <v>1804.775</v>
      </c>
      <c r="R20" s="266">
        <v>16.13</v>
      </c>
      <c r="S20" s="266">
        <v>893.52</v>
      </c>
    </row>
    <row r="21" spans="1:19" ht="36.75" customHeight="1">
      <c r="A21" s="915"/>
      <c r="B21" s="928"/>
      <c r="C21" s="929"/>
      <c r="D21" s="929"/>
      <c r="E21" s="257" t="s">
        <v>603</v>
      </c>
      <c r="F21" s="910"/>
      <c r="G21" s="258">
        <v>8</v>
      </c>
      <c r="H21" s="903"/>
      <c r="I21" s="909"/>
      <c r="J21" s="919"/>
      <c r="K21" s="921"/>
      <c r="L21" s="265">
        <v>2</v>
      </c>
      <c r="M21" s="260" t="s">
        <v>601</v>
      </c>
      <c r="N21" s="261">
        <v>10</v>
      </c>
      <c r="O21" s="922"/>
      <c r="P21" s="937"/>
      <c r="Q21" s="948"/>
      <c r="R21" s="262">
        <v>5.365666883997636</v>
      </c>
      <c r="S21" s="262">
        <v>297.09</v>
      </c>
    </row>
    <row r="22" spans="1:19" ht="48" customHeight="1">
      <c r="A22" s="256"/>
      <c r="B22" s="941" t="s">
        <v>1024</v>
      </c>
      <c r="C22" s="942"/>
      <c r="D22" s="942"/>
      <c r="E22" s="943"/>
      <c r="F22" s="944" t="s">
        <v>1025</v>
      </c>
      <c r="G22" s="945"/>
      <c r="H22" s="946"/>
      <c r="I22" s="932" t="s">
        <v>605</v>
      </c>
      <c r="J22" s="932"/>
      <c r="K22" s="932"/>
      <c r="L22" s="932"/>
      <c r="M22" s="932"/>
      <c r="N22" s="932"/>
      <c r="O22" s="932" t="s">
        <v>605</v>
      </c>
      <c r="P22" s="932"/>
      <c r="Q22" s="932"/>
      <c r="R22" s="262">
        <f>S22/$S$23*100</f>
        <v>0</v>
      </c>
      <c r="S22" s="262">
        <v>0</v>
      </c>
    </row>
    <row r="23" spans="1:19" ht="47.25" customHeight="1">
      <c r="A23" s="933" t="s">
        <v>604</v>
      </c>
      <c r="B23" s="934"/>
      <c r="C23" s="934"/>
      <c r="D23" s="934"/>
      <c r="E23" s="935"/>
      <c r="F23" s="931">
        <f>SUM(F6:G17,F18:F21,F22)</f>
        <v>100</v>
      </c>
      <c r="G23" s="931"/>
      <c r="H23" s="258">
        <f>SUM(H6:H21)</f>
        <v>5156.5</v>
      </c>
      <c r="I23" s="932" t="s">
        <v>605</v>
      </c>
      <c r="J23" s="932"/>
      <c r="K23" s="932"/>
      <c r="L23" s="932"/>
      <c r="M23" s="932"/>
      <c r="N23" s="932"/>
      <c r="O23" s="932" t="s">
        <v>605</v>
      </c>
      <c r="P23" s="932"/>
      <c r="Q23" s="932"/>
      <c r="R23" s="262">
        <v>100</v>
      </c>
      <c r="S23" s="267">
        <f>SUM(S6:S22)</f>
        <v>5536.870000000001</v>
      </c>
    </row>
    <row r="24" spans="1:19" s="268" customFormat="1" ht="29.25" customHeight="1">
      <c r="A24" s="923"/>
      <c r="B24" s="924"/>
      <c r="C24" s="924"/>
      <c r="D24" s="924"/>
      <c r="E24" s="924"/>
      <c r="F24" s="924"/>
      <c r="G24" s="924"/>
      <c r="H24" s="924"/>
      <c r="I24" s="924"/>
      <c r="J24" s="924"/>
      <c r="K24" s="924"/>
      <c r="L24" s="924"/>
      <c r="M24" s="924"/>
      <c r="N24" s="924"/>
      <c r="O24" s="924"/>
      <c r="P24" s="924"/>
      <c r="Q24" s="924"/>
      <c r="R24" s="924"/>
      <c r="S24" s="924"/>
    </row>
    <row r="25" spans="1:19" s="268" customFormat="1" ht="13.5">
      <c r="A25" s="269"/>
      <c r="R25" s="270"/>
      <c r="S25" s="270"/>
    </row>
    <row r="26" spans="1:19" s="268" customFormat="1" ht="13.5">
      <c r="A26" s="269"/>
      <c r="R26" s="270"/>
      <c r="S26" s="270"/>
    </row>
  </sheetData>
  <mergeCells count="83">
    <mergeCell ref="R4:S4"/>
    <mergeCell ref="A1:S1"/>
    <mergeCell ref="A2:S2"/>
    <mergeCell ref="B22:E22"/>
    <mergeCell ref="F22:H22"/>
    <mergeCell ref="I22:N22"/>
    <mergeCell ref="O22:Q22"/>
    <mergeCell ref="Q20:Q21"/>
    <mergeCell ref="P18:P19"/>
    <mergeCell ref="Q18:Q19"/>
    <mergeCell ref="J20:J21"/>
    <mergeCell ref="K20:K21"/>
    <mergeCell ref="O20:O21"/>
    <mergeCell ref="P20:P21"/>
    <mergeCell ref="O18:O19"/>
    <mergeCell ref="A24:S24"/>
    <mergeCell ref="B18:D19"/>
    <mergeCell ref="A18:A21"/>
    <mergeCell ref="F23:G23"/>
    <mergeCell ref="I23:N23"/>
    <mergeCell ref="O23:Q23"/>
    <mergeCell ref="B20:D21"/>
    <mergeCell ref="A23:E23"/>
    <mergeCell ref="F20:F21"/>
    <mergeCell ref="F17:G17"/>
    <mergeCell ref="I17:K17"/>
    <mergeCell ref="M17:N17"/>
    <mergeCell ref="J18:J19"/>
    <mergeCell ref="K18:K19"/>
    <mergeCell ref="F14:G14"/>
    <mergeCell ref="I14:K14"/>
    <mergeCell ref="M14:N14"/>
    <mergeCell ref="D15:D17"/>
    <mergeCell ref="F15:G15"/>
    <mergeCell ref="I15:K15"/>
    <mergeCell ref="M15:N15"/>
    <mergeCell ref="F16:G16"/>
    <mergeCell ref="I16:K16"/>
    <mergeCell ref="M16:N16"/>
    <mergeCell ref="F12:G12"/>
    <mergeCell ref="I12:K12"/>
    <mergeCell ref="M12:N12"/>
    <mergeCell ref="F13:G13"/>
    <mergeCell ref="I13:K13"/>
    <mergeCell ref="M13:N13"/>
    <mergeCell ref="F10:G10"/>
    <mergeCell ref="I10:K10"/>
    <mergeCell ref="M10:N10"/>
    <mergeCell ref="F11:G11"/>
    <mergeCell ref="I11:K11"/>
    <mergeCell ref="M11:N11"/>
    <mergeCell ref="B10:B17"/>
    <mergeCell ref="D10:D14"/>
    <mergeCell ref="A4:A5"/>
    <mergeCell ref="B4:E5"/>
    <mergeCell ref="B6:B9"/>
    <mergeCell ref="D6:D7"/>
    <mergeCell ref="D8:D9"/>
    <mergeCell ref="A6:A17"/>
    <mergeCell ref="C6:C9"/>
    <mergeCell ref="C10:C17"/>
    <mergeCell ref="F4:H4"/>
    <mergeCell ref="I4:Q4"/>
    <mergeCell ref="I18:I19"/>
    <mergeCell ref="H20:H21"/>
    <mergeCell ref="I20:I21"/>
    <mergeCell ref="H18:H19"/>
    <mergeCell ref="F18:F19"/>
    <mergeCell ref="F5:G5"/>
    <mergeCell ref="I5:N5"/>
    <mergeCell ref="O5:Q5"/>
    <mergeCell ref="F6:G6"/>
    <mergeCell ref="I6:K6"/>
    <mergeCell ref="M6:N6"/>
    <mergeCell ref="F7:G7"/>
    <mergeCell ref="I7:K7"/>
    <mergeCell ref="M7:N7"/>
    <mergeCell ref="F8:G8"/>
    <mergeCell ref="I8:K8"/>
    <mergeCell ref="M8:N8"/>
    <mergeCell ref="F9:G9"/>
    <mergeCell ref="I9:K9"/>
    <mergeCell ref="M9:N9"/>
  </mergeCells>
  <printOptions horizontalCentered="1"/>
  <pageMargins left="0.31496062992125984" right="0.3937007874015748" top="0.5905511811023623" bottom="0.7874015748031497" header="0" footer="0"/>
  <pageSetup horizontalDpi="600" verticalDpi="600" orientation="portrait" paperSize="9" scale="77" r:id="rId1"/>
</worksheet>
</file>

<file path=xl/worksheets/sheet52.xml><?xml version="1.0" encoding="utf-8"?>
<worksheet xmlns="http://schemas.openxmlformats.org/spreadsheetml/2006/main" xmlns:r="http://schemas.openxmlformats.org/officeDocument/2006/relationships">
  <sheetPr>
    <tabColor indexed="15"/>
  </sheetPr>
  <dimension ref="A1:X22"/>
  <sheetViews>
    <sheetView zoomScale="75" zoomScaleNormal="75" workbookViewId="0" topLeftCell="A1">
      <pane xSplit="1" ySplit="6" topLeftCell="D19" activePane="bottomRight" state="frozen"/>
      <selection pane="topLeft" activeCell="A1" sqref="A1"/>
      <selection pane="topRight" activeCell="B1" sqref="B1"/>
      <selection pane="bottomLeft" activeCell="A7" sqref="A7"/>
      <selection pane="bottomRight" activeCell="E14" sqref="E14"/>
    </sheetView>
  </sheetViews>
  <sheetFormatPr defaultColWidth="9.00390625" defaultRowHeight="30" customHeight="1"/>
  <cols>
    <col min="1" max="1" width="15.75390625" style="273" customWidth="1"/>
    <col min="2" max="3" width="16.25390625" style="273" customWidth="1"/>
    <col min="4" max="4" width="15.75390625" style="273" customWidth="1"/>
    <col min="5" max="5" width="19.25390625" style="273" customWidth="1"/>
    <col min="6" max="6" width="14.625" style="273" customWidth="1"/>
    <col min="7" max="8" width="15.25390625" style="273" customWidth="1"/>
    <col min="9" max="10" width="15.625" style="273" customWidth="1"/>
    <col min="11" max="12" width="15.00390625" style="273" customWidth="1"/>
    <col min="13" max="16384" width="29.875" style="277" customWidth="1"/>
  </cols>
  <sheetData>
    <row r="1" spans="1:12" s="109" customFormat="1" ht="33" customHeight="1">
      <c r="A1" s="636" t="s">
        <v>650</v>
      </c>
      <c r="B1" s="636"/>
      <c r="C1" s="636"/>
      <c r="D1" s="636"/>
      <c r="E1" s="636"/>
      <c r="F1" s="636"/>
      <c r="G1" s="272" t="s">
        <v>651</v>
      </c>
      <c r="H1" s="272"/>
      <c r="I1" s="272"/>
      <c r="J1" s="272"/>
      <c r="K1" s="272"/>
      <c r="L1" s="272"/>
    </row>
    <row r="2" spans="2:12" ht="45" customHeight="1">
      <c r="B2" s="274"/>
      <c r="C2" s="274"/>
      <c r="D2" s="274"/>
      <c r="E2" s="274"/>
      <c r="F2" s="275" t="s">
        <v>568</v>
      </c>
      <c r="G2" s="274" t="s">
        <v>153</v>
      </c>
      <c r="H2" s="274"/>
      <c r="I2" s="274"/>
      <c r="J2" s="276"/>
      <c r="K2" s="964" t="s">
        <v>652</v>
      </c>
      <c r="L2" s="964"/>
    </row>
    <row r="3" spans="1:12" s="278" customFormat="1" ht="24.75" customHeight="1">
      <c r="A3" s="955" t="s">
        <v>70</v>
      </c>
      <c r="B3" s="961" t="s">
        <v>653</v>
      </c>
      <c r="C3" s="961" t="s">
        <v>654</v>
      </c>
      <c r="D3" s="961" t="s">
        <v>655</v>
      </c>
      <c r="E3" s="961" t="s">
        <v>656</v>
      </c>
      <c r="F3" s="958" t="s">
        <v>657</v>
      </c>
      <c r="G3" s="952" t="s">
        <v>658</v>
      </c>
      <c r="H3" s="958" t="s">
        <v>659</v>
      </c>
      <c r="I3" s="961" t="s">
        <v>660</v>
      </c>
      <c r="J3" s="958" t="s">
        <v>661</v>
      </c>
      <c r="K3" s="961" t="s">
        <v>662</v>
      </c>
      <c r="L3" s="958" t="s">
        <v>663</v>
      </c>
    </row>
    <row r="4" spans="1:12" s="278" customFormat="1" ht="24.75" customHeight="1">
      <c r="A4" s="956"/>
      <c r="B4" s="962"/>
      <c r="C4" s="962"/>
      <c r="D4" s="962"/>
      <c r="E4" s="962"/>
      <c r="F4" s="959"/>
      <c r="G4" s="953"/>
      <c r="H4" s="959"/>
      <c r="I4" s="962"/>
      <c r="J4" s="959"/>
      <c r="K4" s="962"/>
      <c r="L4" s="959"/>
    </row>
    <row r="5" spans="1:12" s="278" customFormat="1" ht="24.75" customHeight="1">
      <c r="A5" s="957"/>
      <c r="B5" s="963"/>
      <c r="C5" s="963"/>
      <c r="D5" s="963"/>
      <c r="E5" s="963"/>
      <c r="F5" s="960"/>
      <c r="G5" s="954"/>
      <c r="H5" s="960"/>
      <c r="I5" s="963"/>
      <c r="J5" s="960"/>
      <c r="K5" s="963"/>
      <c r="L5" s="960"/>
    </row>
    <row r="6" spans="1:24" ht="60.75" customHeight="1" hidden="1">
      <c r="A6" s="10" t="s">
        <v>77</v>
      </c>
      <c r="B6" s="279">
        <v>2435514817</v>
      </c>
      <c r="C6" s="280">
        <v>3950210</v>
      </c>
      <c r="D6" s="281">
        <f aca="true" t="shared" si="0" ref="D6:D16">C6/B6*12*100</f>
        <v>1.9463039054054745</v>
      </c>
      <c r="E6" s="282">
        <v>3613930</v>
      </c>
      <c r="F6" s="283">
        <v>1.567</v>
      </c>
      <c r="G6" s="282">
        <f aca="true" t="shared" si="1" ref="G6:H9">C6-E6</f>
        <v>336280</v>
      </c>
      <c r="H6" s="281">
        <f t="shared" si="1"/>
        <v>0.37930390540547454</v>
      </c>
      <c r="I6" s="284">
        <v>16497871</v>
      </c>
      <c r="J6" s="285">
        <v>8.129</v>
      </c>
      <c r="K6" s="286"/>
      <c r="L6" s="284"/>
      <c r="M6" s="287"/>
      <c r="N6" s="287"/>
      <c r="O6" s="287"/>
      <c r="P6" s="287"/>
      <c r="Q6" s="287"/>
      <c r="R6" s="287"/>
      <c r="S6" s="287"/>
      <c r="T6" s="288"/>
      <c r="U6" s="288"/>
      <c r="V6" s="288"/>
      <c r="W6" s="288"/>
      <c r="X6" s="288"/>
    </row>
    <row r="7" spans="1:24" ht="60.75" customHeight="1">
      <c r="A7" s="10" t="s">
        <v>81</v>
      </c>
      <c r="B7" s="279">
        <v>2891033137</v>
      </c>
      <c r="C7" s="280">
        <v>6331973</v>
      </c>
      <c r="D7" s="281">
        <f t="shared" si="0"/>
        <v>2.6282533751532022</v>
      </c>
      <c r="E7" s="289">
        <v>3872001</v>
      </c>
      <c r="F7" s="283">
        <v>1.496</v>
      </c>
      <c r="G7" s="282">
        <f t="shared" si="1"/>
        <v>2459972</v>
      </c>
      <c r="H7" s="281">
        <f t="shared" si="1"/>
        <v>1.1322533751532022</v>
      </c>
      <c r="I7" s="284">
        <v>5313579</v>
      </c>
      <c r="J7" s="285">
        <v>2.2055419283836453</v>
      </c>
      <c r="K7" s="286"/>
      <c r="L7" s="284"/>
      <c r="M7" s="287"/>
      <c r="N7" s="287"/>
      <c r="O7" s="287"/>
      <c r="P7" s="287"/>
      <c r="Q7" s="287"/>
      <c r="R7" s="287"/>
      <c r="S7" s="287"/>
      <c r="T7" s="288"/>
      <c r="U7" s="288"/>
      <c r="V7" s="288"/>
      <c r="W7" s="288"/>
      <c r="X7" s="288"/>
    </row>
    <row r="8" spans="1:24" ht="60.75" customHeight="1">
      <c r="A8" s="10" t="s">
        <v>59</v>
      </c>
      <c r="B8" s="279">
        <v>3250034323</v>
      </c>
      <c r="C8" s="280">
        <v>9914408</v>
      </c>
      <c r="D8" s="281">
        <f t="shared" si="0"/>
        <v>3.6606658322974273</v>
      </c>
      <c r="E8" s="289">
        <v>5230215</v>
      </c>
      <c r="F8" s="283">
        <v>1.812</v>
      </c>
      <c r="G8" s="282">
        <f t="shared" si="1"/>
        <v>4684193</v>
      </c>
      <c r="H8" s="281">
        <f t="shared" si="1"/>
        <v>1.8486658322974272</v>
      </c>
      <c r="I8" s="284">
        <v>10273219</v>
      </c>
      <c r="J8" s="285">
        <v>3.793148494696682</v>
      </c>
      <c r="K8" s="284">
        <v>12829853</v>
      </c>
      <c r="L8" s="285">
        <v>4.737</v>
      </c>
      <c r="M8" s="287"/>
      <c r="N8" s="287"/>
      <c r="O8" s="287"/>
      <c r="P8" s="287"/>
      <c r="Q8" s="287"/>
      <c r="R8" s="287"/>
      <c r="S8" s="287"/>
      <c r="T8" s="288"/>
      <c r="U8" s="288"/>
      <c r="V8" s="288"/>
      <c r="W8" s="288"/>
      <c r="X8" s="288"/>
    </row>
    <row r="9" spans="1:24" ht="60.75" customHeight="1">
      <c r="A9" s="10" t="s">
        <v>60</v>
      </c>
      <c r="B9" s="279">
        <v>3804746003</v>
      </c>
      <c r="C9" s="280">
        <v>14095909</v>
      </c>
      <c r="D9" s="281">
        <f t="shared" si="0"/>
        <v>4.445787126568407</v>
      </c>
      <c r="E9" s="290">
        <v>6992574</v>
      </c>
      <c r="F9" s="283">
        <v>2.175</v>
      </c>
      <c r="G9" s="282">
        <f t="shared" si="1"/>
        <v>7103335</v>
      </c>
      <c r="H9" s="281">
        <f t="shared" si="1"/>
        <v>2.2707871265684068</v>
      </c>
      <c r="I9" s="284">
        <v>28752660</v>
      </c>
      <c r="J9" s="285">
        <v>9.068461330347574</v>
      </c>
      <c r="K9" s="284">
        <v>34662659</v>
      </c>
      <c r="L9" s="285">
        <v>10.932</v>
      </c>
      <c r="M9" s="287"/>
      <c r="N9" s="287"/>
      <c r="O9" s="287"/>
      <c r="P9" s="287"/>
      <c r="Q9" s="287"/>
      <c r="R9" s="287"/>
      <c r="S9" s="287"/>
      <c r="T9" s="288"/>
      <c r="U9" s="288"/>
      <c r="V9" s="288"/>
      <c r="W9" s="288"/>
      <c r="X9" s="288"/>
    </row>
    <row r="10" spans="1:24" ht="60.75" customHeight="1">
      <c r="A10" s="10" t="s">
        <v>61</v>
      </c>
      <c r="B10" s="279">
        <v>4505483853</v>
      </c>
      <c r="C10" s="280">
        <v>21088007</v>
      </c>
      <c r="D10" s="281">
        <f t="shared" si="0"/>
        <v>5.61662392445378</v>
      </c>
      <c r="E10" s="290">
        <v>8816038</v>
      </c>
      <c r="F10" s="283">
        <v>2.473</v>
      </c>
      <c r="G10" s="282">
        <f aca="true" t="shared" si="2" ref="G10:G16">C10-E10</f>
        <v>12271969</v>
      </c>
      <c r="H10" s="281">
        <v>3.15</v>
      </c>
      <c r="I10" s="284">
        <v>21403471</v>
      </c>
      <c r="J10" s="285">
        <v>5.700645266522943</v>
      </c>
      <c r="K10" s="284">
        <v>18427874</v>
      </c>
      <c r="L10" s="285">
        <v>4.908</v>
      </c>
      <c r="M10" s="287"/>
      <c r="N10" s="287"/>
      <c r="O10" s="287"/>
      <c r="P10" s="287"/>
      <c r="Q10" s="287"/>
      <c r="R10" s="287"/>
      <c r="S10" s="287"/>
      <c r="T10" s="288"/>
      <c r="U10" s="288"/>
      <c r="V10" s="288"/>
      <c r="W10" s="288"/>
      <c r="X10" s="288"/>
    </row>
    <row r="11" spans="1:24" ht="60.75" customHeight="1">
      <c r="A11" s="10" t="s">
        <v>62</v>
      </c>
      <c r="B11" s="282">
        <v>4625706245</v>
      </c>
      <c r="C11" s="284">
        <v>-9497358</v>
      </c>
      <c r="D11" s="291">
        <f t="shared" si="0"/>
        <v>-2.463803146237186</v>
      </c>
      <c r="E11" s="290">
        <v>10549069</v>
      </c>
      <c r="F11" s="283">
        <v>2.693</v>
      </c>
      <c r="G11" s="292">
        <f t="shared" si="2"/>
        <v>-20046427</v>
      </c>
      <c r="H11" s="291">
        <v>-5.15</v>
      </c>
      <c r="I11" s="284">
        <v>-68817973</v>
      </c>
      <c r="J11" s="285">
        <v>-17.85274793211604</v>
      </c>
      <c r="K11" s="284">
        <v>-86087286</v>
      </c>
      <c r="L11" s="285">
        <v>-22.333</v>
      </c>
      <c r="M11" s="287"/>
      <c r="N11" s="287"/>
      <c r="O11" s="287"/>
      <c r="P11" s="287"/>
      <c r="Q11" s="287"/>
      <c r="R11" s="287"/>
      <c r="S11" s="287"/>
      <c r="T11" s="288"/>
      <c r="U11" s="288"/>
      <c r="V11" s="288"/>
      <c r="W11" s="288"/>
      <c r="X11" s="288"/>
    </row>
    <row r="12" spans="1:24" ht="60.75" customHeight="1">
      <c r="A12" s="10" t="s">
        <v>63</v>
      </c>
      <c r="B12" s="282">
        <v>4695890763</v>
      </c>
      <c r="C12" s="280">
        <v>6359380</v>
      </c>
      <c r="D12" s="281">
        <f t="shared" si="0"/>
        <v>1.6250923169100133</v>
      </c>
      <c r="E12" s="290">
        <v>4002937</v>
      </c>
      <c r="F12" s="283">
        <v>0.937</v>
      </c>
      <c r="G12" s="292">
        <f t="shared" si="2"/>
        <v>2356443</v>
      </c>
      <c r="H12" s="281">
        <f>D12-F12</f>
        <v>0.6880923169100133</v>
      </c>
      <c r="I12" s="284">
        <v>65192912</v>
      </c>
      <c r="J12" s="285">
        <v>16.66</v>
      </c>
      <c r="K12" s="280">
        <v>76263379</v>
      </c>
      <c r="L12" s="285">
        <v>19.489</v>
      </c>
      <c r="M12" s="280"/>
      <c r="N12" s="293"/>
      <c r="O12" s="287"/>
      <c r="P12" s="287"/>
      <c r="Q12" s="287"/>
      <c r="R12" s="287"/>
      <c r="S12" s="287"/>
      <c r="T12" s="288"/>
      <c r="U12" s="288"/>
      <c r="V12" s="288"/>
      <c r="W12" s="288"/>
      <c r="X12" s="288"/>
    </row>
    <row r="13" spans="1:24" ht="60.75" customHeight="1">
      <c r="A13" s="10" t="s">
        <v>64</v>
      </c>
      <c r="B13" s="282">
        <v>5311228164</v>
      </c>
      <c r="C13" s="280">
        <v>13488675</v>
      </c>
      <c r="D13" s="281">
        <f t="shared" si="0"/>
        <v>3.0475832519704196</v>
      </c>
      <c r="E13" s="290">
        <v>4845048</v>
      </c>
      <c r="F13" s="283">
        <v>1.068</v>
      </c>
      <c r="G13" s="292">
        <f t="shared" si="2"/>
        <v>8643627</v>
      </c>
      <c r="H13" s="281">
        <f>D13-F13</f>
        <v>1.9795832519704195</v>
      </c>
      <c r="I13" s="284">
        <v>14474563</v>
      </c>
      <c r="J13" s="285">
        <f>I13/B13*12*100</f>
        <v>3.270331280010135</v>
      </c>
      <c r="K13" s="280">
        <v>15946553</v>
      </c>
      <c r="L13" s="285">
        <f>K13/B13*12*100</f>
        <v>3.602907464925847</v>
      </c>
      <c r="M13" s="280"/>
      <c r="N13" s="293"/>
      <c r="O13" s="287"/>
      <c r="P13" s="287"/>
      <c r="Q13" s="287"/>
      <c r="R13" s="287"/>
      <c r="S13" s="287"/>
      <c r="T13" s="288"/>
      <c r="U13" s="288"/>
      <c r="V13" s="288"/>
      <c r="W13" s="288"/>
      <c r="X13" s="288"/>
    </row>
    <row r="14" spans="1:24" ht="60.75" customHeight="1">
      <c r="A14" s="10" t="s">
        <v>65</v>
      </c>
      <c r="B14" s="282">
        <v>5708849263</v>
      </c>
      <c r="C14" s="280">
        <v>6872769</v>
      </c>
      <c r="D14" s="281">
        <f t="shared" si="0"/>
        <v>1.4446559052543686</v>
      </c>
      <c r="E14" s="290">
        <v>6292886</v>
      </c>
      <c r="F14" s="283">
        <v>1.323</v>
      </c>
      <c r="G14" s="292">
        <f t="shared" si="2"/>
        <v>579883</v>
      </c>
      <c r="H14" s="281">
        <f>D14-F14</f>
        <v>0.12165590525436865</v>
      </c>
      <c r="I14" s="284">
        <v>-23027870</v>
      </c>
      <c r="J14" s="285">
        <f>I14/B14*12*100</f>
        <v>-4.8404578097896085</v>
      </c>
      <c r="K14" s="284">
        <v>-28450568</v>
      </c>
      <c r="L14" s="285">
        <f>K14/B14*12*100</f>
        <v>-5.980308820075426</v>
      </c>
      <c r="M14" s="280"/>
      <c r="N14" s="293"/>
      <c r="O14" s="287"/>
      <c r="P14" s="287"/>
      <c r="Q14" s="287"/>
      <c r="R14" s="287"/>
      <c r="S14" s="287"/>
      <c r="T14" s="288"/>
      <c r="U14" s="288"/>
      <c r="V14" s="288"/>
      <c r="W14" s="288"/>
      <c r="X14" s="288"/>
    </row>
    <row r="15" spans="1:24" ht="60.75" customHeight="1">
      <c r="A15" s="10" t="s">
        <v>66</v>
      </c>
      <c r="B15" s="282">
        <v>5797047710</v>
      </c>
      <c r="C15" s="294">
        <v>10663323</v>
      </c>
      <c r="D15" s="281">
        <f t="shared" si="0"/>
        <v>2.207328322988737</v>
      </c>
      <c r="E15" s="280">
        <v>6892191</v>
      </c>
      <c r="F15" s="291">
        <v>1.4</v>
      </c>
      <c r="G15" s="295">
        <f t="shared" si="2"/>
        <v>3771132</v>
      </c>
      <c r="H15" s="281">
        <f>D15-F15</f>
        <v>0.8073283229887371</v>
      </c>
      <c r="I15" s="296">
        <v>26655059</v>
      </c>
      <c r="J15" s="285">
        <f>I15/B15*12*100</f>
        <v>5.517648361738255</v>
      </c>
      <c r="K15" s="296">
        <v>29811133</v>
      </c>
      <c r="L15" s="285">
        <f>K15/B15*12*100</f>
        <v>6.170961735969567</v>
      </c>
      <c r="M15" s="280"/>
      <c r="N15" s="293"/>
      <c r="O15" s="287"/>
      <c r="P15" s="287"/>
      <c r="Q15" s="287"/>
      <c r="R15" s="287"/>
      <c r="S15" s="287"/>
      <c r="T15" s="288"/>
      <c r="U15" s="288"/>
      <c r="V15" s="288"/>
      <c r="W15" s="288"/>
      <c r="X15" s="288"/>
    </row>
    <row r="16" spans="1:24" ht="60.75" customHeight="1">
      <c r="A16" s="10" t="s">
        <v>67</v>
      </c>
      <c r="B16" s="282">
        <v>6184245754</v>
      </c>
      <c r="C16" s="294">
        <v>20592377</v>
      </c>
      <c r="D16" s="281">
        <f t="shared" si="0"/>
        <v>3.9957746478650047</v>
      </c>
      <c r="E16" s="280">
        <v>7040871</v>
      </c>
      <c r="F16" s="291">
        <v>1.4</v>
      </c>
      <c r="G16" s="295">
        <f t="shared" si="2"/>
        <v>13551506</v>
      </c>
      <c r="H16" s="281">
        <f>D16-F16</f>
        <v>2.595774647865005</v>
      </c>
      <c r="I16" s="296">
        <v>40578660</v>
      </c>
      <c r="J16" s="285">
        <f>I16/B16*12*100</f>
        <v>7.873941938433515</v>
      </c>
      <c r="K16" s="296">
        <v>42768224</v>
      </c>
      <c r="L16" s="285">
        <f>K16/B16*12*100</f>
        <v>8.298808107165659</v>
      </c>
      <c r="M16" s="280"/>
      <c r="N16" s="293"/>
      <c r="O16" s="287"/>
      <c r="P16" s="287"/>
      <c r="Q16" s="287"/>
      <c r="R16" s="287"/>
      <c r="S16" s="287"/>
      <c r="T16" s="288"/>
      <c r="U16" s="288"/>
      <c r="V16" s="288"/>
      <c r="W16" s="288"/>
      <c r="X16" s="288"/>
    </row>
    <row r="17" spans="1:13" s="1" customFormat="1" ht="30" customHeight="1">
      <c r="A17" s="59" t="s">
        <v>664</v>
      </c>
      <c r="B17" s="59"/>
      <c r="C17" s="59"/>
      <c r="D17" s="59"/>
      <c r="E17" s="59"/>
      <c r="F17" s="59"/>
      <c r="G17" s="59"/>
      <c r="H17" s="59"/>
      <c r="I17" s="59"/>
      <c r="J17" s="59"/>
      <c r="K17" s="59"/>
      <c r="L17" s="59"/>
      <c r="M17" s="55"/>
    </row>
    <row r="18" spans="1:23" s="299" customFormat="1" ht="19.5" customHeight="1">
      <c r="A18" s="297"/>
      <c r="B18" s="298"/>
      <c r="C18" s="298"/>
      <c r="D18" s="298"/>
      <c r="E18" s="298"/>
      <c r="F18" s="298"/>
      <c r="G18" s="298"/>
      <c r="H18" s="298"/>
      <c r="I18" s="298"/>
      <c r="J18" s="298"/>
      <c r="K18" s="298"/>
      <c r="L18" s="298"/>
      <c r="M18" s="298"/>
      <c r="N18" s="298"/>
      <c r="O18" s="298"/>
      <c r="P18" s="298"/>
      <c r="Q18" s="297"/>
      <c r="R18" s="298"/>
      <c r="S18" s="298"/>
      <c r="T18" s="298"/>
      <c r="U18" s="298"/>
      <c r="V18" s="298"/>
      <c r="W18" s="298"/>
    </row>
    <row r="19" spans="1:13" s="1" customFormat="1" ht="18" customHeight="1">
      <c r="A19" s="951"/>
      <c r="B19" s="951"/>
      <c r="C19" s="951"/>
      <c r="D19" s="951"/>
      <c r="E19" s="951"/>
      <c r="F19" s="951"/>
      <c r="G19" s="951"/>
      <c r="H19" s="951"/>
      <c r="I19" s="951"/>
      <c r="J19" s="951"/>
      <c r="K19" s="951"/>
      <c r="L19" s="951"/>
      <c r="M19" s="951"/>
    </row>
    <row r="20" spans="1:12" ht="30" customHeight="1">
      <c r="A20" s="300"/>
      <c r="B20" s="300"/>
      <c r="C20" s="300"/>
      <c r="D20" s="300"/>
      <c r="E20" s="300"/>
      <c r="F20" s="300"/>
      <c r="G20" s="300"/>
      <c r="H20" s="300"/>
      <c r="I20" s="300"/>
      <c r="J20" s="300"/>
      <c r="K20" s="300"/>
      <c r="L20" s="300"/>
    </row>
    <row r="21" spans="1:12" ht="30" customHeight="1">
      <c r="A21" s="300"/>
      <c r="B21" s="300"/>
      <c r="C21" s="300"/>
      <c r="D21" s="300"/>
      <c r="E21" s="300"/>
      <c r="F21" s="300"/>
      <c r="G21" s="300"/>
      <c r="H21" s="300"/>
      <c r="I21" s="300"/>
      <c r="J21" s="300"/>
      <c r="K21" s="300"/>
      <c r="L21" s="300"/>
    </row>
    <row r="22" spans="1:12" ht="30" customHeight="1">
      <c r="A22" s="300"/>
      <c r="B22" s="300"/>
      <c r="C22" s="300"/>
      <c r="D22" s="300"/>
      <c r="E22" s="300"/>
      <c r="F22" s="300"/>
      <c r="G22" s="300"/>
      <c r="H22" s="300"/>
      <c r="I22" s="300"/>
      <c r="J22" s="300"/>
      <c r="K22" s="300"/>
      <c r="L22" s="300"/>
    </row>
  </sheetData>
  <mergeCells count="15">
    <mergeCell ref="E3:E5"/>
    <mergeCell ref="J3:J5"/>
    <mergeCell ref="L3:L5"/>
    <mergeCell ref="K3:K5"/>
    <mergeCell ref="H3:H5"/>
    <mergeCell ref="A1:F1"/>
    <mergeCell ref="A19:M19"/>
    <mergeCell ref="G3:G5"/>
    <mergeCell ref="A3:A5"/>
    <mergeCell ref="F3:F5"/>
    <mergeCell ref="I3:I5"/>
    <mergeCell ref="B3:B5"/>
    <mergeCell ref="C3:C5"/>
    <mergeCell ref="D3:D5"/>
    <mergeCell ref="K2:L2"/>
  </mergeCells>
  <printOptions horizontalCentered="1"/>
  <pageMargins left="0" right="0" top="0.5905511811023623" bottom="0" header="0" footer="0"/>
  <pageSetup horizontalDpi="600" verticalDpi="600" orientation="portrait" pageOrder="overThenDown" paperSize="9" r:id="rId3"/>
  <legacyDrawing r:id="rId2"/>
</worksheet>
</file>

<file path=xl/worksheets/sheet53.xml><?xml version="1.0" encoding="utf-8"?>
<worksheet xmlns="http://schemas.openxmlformats.org/spreadsheetml/2006/main" xmlns:r="http://schemas.openxmlformats.org/officeDocument/2006/relationships">
  <sheetPr>
    <tabColor indexed="46"/>
  </sheetPr>
  <dimension ref="A1:T23"/>
  <sheetViews>
    <sheetView workbookViewId="0" topLeftCell="A1">
      <pane ySplit="5" topLeftCell="BM18" activePane="bottomLeft" state="frozen"/>
      <selection pane="topLeft" activeCell="F17" sqref="F17"/>
      <selection pane="bottomLeft" activeCell="D11" sqref="D11"/>
    </sheetView>
  </sheetViews>
  <sheetFormatPr defaultColWidth="9.00390625" defaultRowHeight="30" customHeight="1"/>
  <cols>
    <col min="1" max="1" width="8.125" style="17" customWidth="1"/>
    <col min="2" max="2" width="12.125" style="318" customWidth="1"/>
    <col min="3" max="4" width="11.875" style="318" customWidth="1"/>
    <col min="5" max="5" width="12.00390625" style="318" customWidth="1"/>
    <col min="6" max="6" width="14.375" style="318" customWidth="1"/>
    <col min="7" max="7" width="16.00390625" style="318" customWidth="1"/>
    <col min="8" max="14" width="12.125" style="318" customWidth="1"/>
    <col min="15" max="16384" width="29.875" style="302" customWidth="1"/>
  </cols>
  <sheetData>
    <row r="1" spans="1:14" s="109" customFormat="1" ht="33" customHeight="1">
      <c r="A1" s="636" t="s">
        <v>673</v>
      </c>
      <c r="B1" s="636"/>
      <c r="C1" s="636"/>
      <c r="D1" s="636"/>
      <c r="E1" s="636"/>
      <c r="F1" s="636"/>
      <c r="G1" s="968"/>
      <c r="H1" s="965" t="s">
        <v>674</v>
      </c>
      <c r="I1" s="965"/>
      <c r="J1" s="965"/>
      <c r="K1" s="965"/>
      <c r="L1" s="965"/>
      <c r="M1" s="965"/>
      <c r="N1" s="965"/>
    </row>
    <row r="2" spans="1:14" ht="33" customHeight="1">
      <c r="A2" s="969" t="s">
        <v>675</v>
      </c>
      <c r="B2" s="969"/>
      <c r="C2" s="969"/>
      <c r="D2" s="969"/>
      <c r="E2" s="969"/>
      <c r="F2" s="969"/>
      <c r="G2" s="970"/>
      <c r="H2" s="966" t="s">
        <v>676</v>
      </c>
      <c r="I2" s="966"/>
      <c r="J2" s="966"/>
      <c r="K2" s="966"/>
      <c r="L2" s="966"/>
      <c r="M2" s="967" t="s">
        <v>677</v>
      </c>
      <c r="N2" s="967"/>
    </row>
    <row r="3" spans="1:14" s="305" customFormat="1" ht="24.75" customHeight="1">
      <c r="A3" s="976" t="s">
        <v>678</v>
      </c>
      <c r="B3" s="972" t="s">
        <v>679</v>
      </c>
      <c r="C3" s="978" t="s">
        <v>680</v>
      </c>
      <c r="D3" s="978"/>
      <c r="E3" s="978"/>
      <c r="F3" s="978"/>
      <c r="G3" s="978"/>
      <c r="H3" s="971"/>
      <c r="I3" s="971"/>
      <c r="J3" s="971"/>
      <c r="K3" s="979"/>
      <c r="L3" s="971" t="s">
        <v>681</v>
      </c>
      <c r="M3" s="971"/>
      <c r="N3" s="971"/>
    </row>
    <row r="4" spans="1:14" s="305" customFormat="1" ht="24.75" customHeight="1">
      <c r="A4" s="666"/>
      <c r="B4" s="982"/>
      <c r="C4" s="972" t="s">
        <v>604</v>
      </c>
      <c r="D4" s="977" t="s">
        <v>682</v>
      </c>
      <c r="E4" s="977"/>
      <c r="F4" s="977"/>
      <c r="G4" s="977"/>
      <c r="H4" s="977"/>
      <c r="I4" s="977"/>
      <c r="J4" s="980" t="s">
        <v>683</v>
      </c>
      <c r="K4" s="972" t="s">
        <v>684</v>
      </c>
      <c r="L4" s="972" t="s">
        <v>685</v>
      </c>
      <c r="M4" s="972" t="s">
        <v>686</v>
      </c>
      <c r="N4" s="974" t="s">
        <v>687</v>
      </c>
    </row>
    <row r="5" spans="1:14" s="305" customFormat="1" ht="24.75" customHeight="1">
      <c r="A5" s="705"/>
      <c r="B5" s="983"/>
      <c r="C5" s="973"/>
      <c r="D5" s="306" t="s">
        <v>688</v>
      </c>
      <c r="E5" s="306" t="s">
        <v>689</v>
      </c>
      <c r="F5" s="307" t="s">
        <v>690</v>
      </c>
      <c r="G5" s="307" t="s">
        <v>691</v>
      </c>
      <c r="H5" s="304" t="s">
        <v>692</v>
      </c>
      <c r="I5" s="306" t="s">
        <v>693</v>
      </c>
      <c r="J5" s="981"/>
      <c r="K5" s="973"/>
      <c r="L5" s="973"/>
      <c r="M5" s="973"/>
      <c r="N5" s="975"/>
    </row>
    <row r="6" spans="1:14" ht="59.25" customHeight="1" hidden="1">
      <c r="A6" s="10" t="s">
        <v>694</v>
      </c>
      <c r="B6" s="308">
        <f aca="true" t="shared" si="0" ref="B6:B16">+C6-L6</f>
        <v>229994925</v>
      </c>
      <c r="C6" s="309">
        <f aca="true" t="shared" si="1" ref="C6:C16">+D6+J6+K6</f>
        <v>239491978</v>
      </c>
      <c r="D6" s="309">
        <f aca="true" t="shared" si="2" ref="D6:D16">SUM(E6:I6)</f>
        <v>223176313</v>
      </c>
      <c r="E6" s="309">
        <v>63013311</v>
      </c>
      <c r="F6" s="309">
        <v>156266009</v>
      </c>
      <c r="G6" s="309">
        <v>0</v>
      </c>
      <c r="H6" s="309">
        <v>3784740</v>
      </c>
      <c r="I6" s="309">
        <v>112253</v>
      </c>
      <c r="J6" s="309">
        <v>16150422</v>
      </c>
      <c r="K6" s="309">
        <v>165243</v>
      </c>
      <c r="L6" s="309">
        <f aca="true" t="shared" si="3" ref="L6:L16">SUM(M6:N6)</f>
        <v>9497053</v>
      </c>
      <c r="M6" s="309">
        <v>9496709</v>
      </c>
      <c r="N6" s="309">
        <v>344</v>
      </c>
    </row>
    <row r="7" spans="1:14" ht="59.25" customHeight="1">
      <c r="A7" s="10" t="s">
        <v>81</v>
      </c>
      <c r="B7" s="308">
        <f t="shared" si="0"/>
        <v>260182443</v>
      </c>
      <c r="C7" s="309">
        <f t="shared" si="1"/>
        <v>261107991</v>
      </c>
      <c r="D7" s="309">
        <f t="shared" si="2"/>
        <v>234327969</v>
      </c>
      <c r="E7" s="309">
        <v>84021743</v>
      </c>
      <c r="F7" s="309">
        <v>149295753</v>
      </c>
      <c r="G7" s="309">
        <v>0</v>
      </c>
      <c r="H7" s="309">
        <v>967894</v>
      </c>
      <c r="I7" s="309">
        <v>42579</v>
      </c>
      <c r="J7" s="309">
        <v>26616610</v>
      </c>
      <c r="K7" s="309">
        <v>163412</v>
      </c>
      <c r="L7" s="309">
        <f t="shared" si="3"/>
        <v>925548</v>
      </c>
      <c r="M7" s="309">
        <v>923775</v>
      </c>
      <c r="N7" s="309">
        <v>1773</v>
      </c>
    </row>
    <row r="8" spans="1:14" ht="59.25" customHeight="1">
      <c r="A8" s="10" t="s">
        <v>59</v>
      </c>
      <c r="B8" s="308">
        <f t="shared" si="0"/>
        <v>298788789</v>
      </c>
      <c r="C8" s="309">
        <f t="shared" si="1"/>
        <v>301757043</v>
      </c>
      <c r="D8" s="309">
        <f t="shared" si="2"/>
        <v>235641537</v>
      </c>
      <c r="E8" s="309">
        <v>70810515</v>
      </c>
      <c r="F8" s="309">
        <v>159669532</v>
      </c>
      <c r="G8" s="309">
        <v>0</v>
      </c>
      <c r="H8" s="309">
        <v>3773675</v>
      </c>
      <c r="I8" s="309">
        <v>1387815</v>
      </c>
      <c r="J8" s="309">
        <v>65954284</v>
      </c>
      <c r="K8" s="309">
        <v>161222</v>
      </c>
      <c r="L8" s="309">
        <f t="shared" si="3"/>
        <v>2968254</v>
      </c>
      <c r="M8" s="309">
        <v>2967780</v>
      </c>
      <c r="N8" s="309">
        <v>474</v>
      </c>
    </row>
    <row r="9" spans="1:14" ht="59.25" customHeight="1">
      <c r="A9" s="10" t="s">
        <v>60</v>
      </c>
      <c r="B9" s="308">
        <f t="shared" si="0"/>
        <v>363095751</v>
      </c>
      <c r="C9" s="309">
        <f t="shared" si="1"/>
        <v>364911027</v>
      </c>
      <c r="D9" s="309">
        <f t="shared" si="2"/>
        <v>277623436</v>
      </c>
      <c r="E9" s="309">
        <v>102563650</v>
      </c>
      <c r="F9" s="309">
        <v>169528904</v>
      </c>
      <c r="G9" s="309">
        <v>0</v>
      </c>
      <c r="H9" s="309">
        <v>3688956</v>
      </c>
      <c r="I9" s="309">
        <v>1841926</v>
      </c>
      <c r="J9" s="309">
        <v>87127857</v>
      </c>
      <c r="K9" s="309">
        <v>159734</v>
      </c>
      <c r="L9" s="309">
        <f t="shared" si="3"/>
        <v>1815276</v>
      </c>
      <c r="M9" s="309">
        <v>1814135</v>
      </c>
      <c r="N9" s="309">
        <v>1141</v>
      </c>
    </row>
    <row r="10" spans="1:14" ht="59.25" customHeight="1">
      <c r="A10" s="10" t="s">
        <v>61</v>
      </c>
      <c r="B10" s="308">
        <f t="shared" si="0"/>
        <v>409438815</v>
      </c>
      <c r="C10" s="309">
        <f t="shared" si="1"/>
        <v>411336751</v>
      </c>
      <c r="D10" s="309">
        <f t="shared" si="2"/>
        <v>316511891</v>
      </c>
      <c r="E10" s="309">
        <v>55834106</v>
      </c>
      <c r="F10" s="309">
        <v>255689206</v>
      </c>
      <c r="G10" s="309">
        <v>0</v>
      </c>
      <c r="H10" s="309">
        <v>2893598</v>
      </c>
      <c r="I10" s="309">
        <v>2094981</v>
      </c>
      <c r="J10" s="309">
        <v>94698785</v>
      </c>
      <c r="K10" s="309">
        <v>126075</v>
      </c>
      <c r="L10" s="309">
        <f t="shared" si="3"/>
        <v>1897936</v>
      </c>
      <c r="M10" s="309">
        <v>1897733</v>
      </c>
      <c r="N10" s="309">
        <v>203</v>
      </c>
    </row>
    <row r="11" spans="1:14" ht="59.25" customHeight="1">
      <c r="A11" s="10" t="s">
        <v>62</v>
      </c>
      <c r="B11" s="309">
        <f t="shared" si="0"/>
        <v>349703195</v>
      </c>
      <c r="C11" s="309">
        <f t="shared" si="1"/>
        <v>350904957</v>
      </c>
      <c r="D11" s="309">
        <f t="shared" si="2"/>
        <v>279234279</v>
      </c>
      <c r="E11" s="309">
        <v>71536189</v>
      </c>
      <c r="F11" s="309">
        <v>202266466</v>
      </c>
      <c r="G11" s="309">
        <v>0</v>
      </c>
      <c r="H11" s="309">
        <v>3001221</v>
      </c>
      <c r="I11" s="309">
        <v>2430403</v>
      </c>
      <c r="J11" s="309">
        <v>71574606</v>
      </c>
      <c r="K11" s="309">
        <v>96072</v>
      </c>
      <c r="L11" s="309">
        <f t="shared" si="3"/>
        <v>1201762</v>
      </c>
      <c r="M11" s="309">
        <v>1201746</v>
      </c>
      <c r="N11" s="309">
        <v>16</v>
      </c>
    </row>
    <row r="12" spans="1:14" ht="59.25" customHeight="1">
      <c r="A12" s="10" t="s">
        <v>63</v>
      </c>
      <c r="B12" s="309">
        <f t="shared" si="0"/>
        <v>452509391</v>
      </c>
      <c r="C12" s="309">
        <f t="shared" si="1"/>
        <v>455897576</v>
      </c>
      <c r="D12" s="309">
        <f t="shared" si="2"/>
        <v>378872375</v>
      </c>
      <c r="E12" s="309">
        <v>95289147</v>
      </c>
      <c r="F12" s="309">
        <v>276235164</v>
      </c>
      <c r="G12" s="309">
        <v>0</v>
      </c>
      <c r="H12" s="309">
        <v>4573794</v>
      </c>
      <c r="I12" s="309">
        <v>2774270</v>
      </c>
      <c r="J12" s="309">
        <v>76930350</v>
      </c>
      <c r="K12" s="309">
        <v>94851</v>
      </c>
      <c r="L12" s="309">
        <f t="shared" si="3"/>
        <v>3388185</v>
      </c>
      <c r="M12" s="309">
        <v>3388185</v>
      </c>
      <c r="N12" s="309">
        <v>0</v>
      </c>
    </row>
    <row r="13" spans="1:14" ht="59.25" customHeight="1">
      <c r="A13" s="10" t="s">
        <v>64</v>
      </c>
      <c r="B13" s="309">
        <f t="shared" si="0"/>
        <v>492774703</v>
      </c>
      <c r="C13" s="309">
        <f t="shared" si="1"/>
        <v>496550194</v>
      </c>
      <c r="D13" s="309">
        <f t="shared" si="2"/>
        <v>420079982</v>
      </c>
      <c r="E13" s="309">
        <v>93382426</v>
      </c>
      <c r="F13" s="309">
        <v>312432593</v>
      </c>
      <c r="G13" s="309">
        <v>4036192</v>
      </c>
      <c r="H13" s="309">
        <v>7010763</v>
      </c>
      <c r="I13" s="309">
        <v>3218008</v>
      </c>
      <c r="J13" s="309">
        <v>76376052</v>
      </c>
      <c r="K13" s="309">
        <v>94160</v>
      </c>
      <c r="L13" s="309">
        <f t="shared" si="3"/>
        <v>3775491</v>
      </c>
      <c r="M13" s="309">
        <v>3775491</v>
      </c>
      <c r="N13" s="309">
        <v>0</v>
      </c>
    </row>
    <row r="14" spans="1:14" ht="59.25" customHeight="1">
      <c r="A14" s="10" t="s">
        <v>65</v>
      </c>
      <c r="B14" s="310">
        <f t="shared" si="0"/>
        <v>479429841</v>
      </c>
      <c r="C14" s="309">
        <f t="shared" si="1"/>
        <v>482144650</v>
      </c>
      <c r="D14" s="309">
        <f t="shared" si="2"/>
        <v>397716674</v>
      </c>
      <c r="E14" s="309">
        <v>80025276</v>
      </c>
      <c r="F14" s="309">
        <v>306018098</v>
      </c>
      <c r="G14" s="309">
        <v>2004460</v>
      </c>
      <c r="H14" s="309">
        <v>5861727</v>
      </c>
      <c r="I14" s="309">
        <v>3807113</v>
      </c>
      <c r="J14" s="309">
        <v>84335563</v>
      </c>
      <c r="K14" s="309">
        <v>92413</v>
      </c>
      <c r="L14" s="309">
        <f t="shared" si="3"/>
        <v>2714809</v>
      </c>
      <c r="M14" s="309">
        <v>2713160</v>
      </c>
      <c r="N14" s="309">
        <v>1649</v>
      </c>
    </row>
    <row r="15" spans="1:14" ht="59.25" customHeight="1">
      <c r="A15" s="10" t="s">
        <v>66</v>
      </c>
      <c r="B15" s="310">
        <f t="shared" si="0"/>
        <v>518141371</v>
      </c>
      <c r="C15" s="309">
        <f t="shared" si="1"/>
        <v>519273738</v>
      </c>
      <c r="D15" s="309">
        <f t="shared" si="2"/>
        <v>424194148</v>
      </c>
      <c r="E15" s="309">
        <v>93459921</v>
      </c>
      <c r="F15" s="309">
        <v>314226393</v>
      </c>
      <c r="G15" s="309">
        <v>5952854</v>
      </c>
      <c r="H15" s="309">
        <v>6187629</v>
      </c>
      <c r="I15" s="309">
        <f>4367350+1</f>
        <v>4367351</v>
      </c>
      <c r="J15" s="309">
        <v>95079590</v>
      </c>
      <c r="K15" s="309">
        <v>0</v>
      </c>
      <c r="L15" s="309">
        <f t="shared" si="3"/>
        <v>1132367</v>
      </c>
      <c r="M15" s="309">
        <v>1132367</v>
      </c>
      <c r="N15" s="309">
        <v>0</v>
      </c>
    </row>
    <row r="16" spans="1:14" ht="59.25" customHeight="1">
      <c r="A16" s="311" t="s">
        <v>67</v>
      </c>
      <c r="B16" s="312">
        <f t="shared" si="0"/>
        <v>562449073</v>
      </c>
      <c r="C16" s="313">
        <f t="shared" si="1"/>
        <v>563137547</v>
      </c>
      <c r="D16" s="313">
        <f t="shared" si="2"/>
        <v>464442265</v>
      </c>
      <c r="E16" s="313">
        <v>108356027</v>
      </c>
      <c r="F16" s="313">
        <f>342282950+1</f>
        <v>342282951</v>
      </c>
      <c r="G16" s="313">
        <v>2950007</v>
      </c>
      <c r="H16" s="313">
        <v>5809882</v>
      </c>
      <c r="I16" s="313">
        <v>5043398</v>
      </c>
      <c r="J16" s="313">
        <v>98695282</v>
      </c>
      <c r="K16" s="313">
        <v>0</v>
      </c>
      <c r="L16" s="313">
        <f t="shared" si="3"/>
        <v>688474</v>
      </c>
      <c r="M16" s="313">
        <v>688290</v>
      </c>
      <c r="N16" s="313">
        <v>184</v>
      </c>
    </row>
    <row r="17" spans="1:14" s="1" customFormat="1" ht="18" customHeight="1">
      <c r="A17" s="55" t="s">
        <v>695</v>
      </c>
      <c r="B17" s="55"/>
      <c r="C17" s="55"/>
      <c r="D17" s="55"/>
      <c r="E17" s="55"/>
      <c r="F17" s="55"/>
      <c r="G17" s="55"/>
      <c r="H17" s="55"/>
      <c r="I17" s="55"/>
      <c r="J17" s="55"/>
      <c r="K17" s="55"/>
      <c r="L17" s="55"/>
      <c r="M17" s="55"/>
      <c r="N17" s="55"/>
    </row>
    <row r="18" spans="1:14" s="1" customFormat="1" ht="18" customHeight="1">
      <c r="A18" s="91" t="s">
        <v>983</v>
      </c>
      <c r="B18" s="55"/>
      <c r="C18" s="55"/>
      <c r="D18" s="55"/>
      <c r="E18" s="55"/>
      <c r="F18" s="55"/>
      <c r="G18" s="55"/>
      <c r="H18" s="55"/>
      <c r="I18" s="55"/>
      <c r="J18" s="55"/>
      <c r="K18" s="55"/>
      <c r="L18" s="55"/>
      <c r="M18" s="55"/>
      <c r="N18" s="55"/>
    </row>
    <row r="19" spans="1:14" s="1" customFormat="1" ht="18" customHeight="1">
      <c r="A19" s="55" t="s">
        <v>696</v>
      </c>
      <c r="B19" s="55"/>
      <c r="C19" s="55"/>
      <c r="D19" s="55"/>
      <c r="E19" s="55"/>
      <c r="F19" s="55"/>
      <c r="G19" s="55"/>
      <c r="H19" s="55"/>
      <c r="I19" s="55"/>
      <c r="J19" s="55"/>
      <c r="K19" s="55"/>
      <c r="L19" s="55"/>
      <c r="M19" s="55"/>
      <c r="N19" s="55"/>
    </row>
    <row r="20" spans="1:20" s="316" customFormat="1" ht="21" customHeight="1">
      <c r="A20" s="314"/>
      <c r="B20" s="315"/>
      <c r="C20" s="315"/>
      <c r="D20" s="315"/>
      <c r="E20" s="315"/>
      <c r="F20" s="315"/>
      <c r="G20" s="315"/>
      <c r="H20" s="315"/>
      <c r="I20" s="315"/>
      <c r="J20" s="315"/>
      <c r="K20" s="315"/>
      <c r="L20" s="315"/>
      <c r="M20" s="315"/>
      <c r="N20" s="314"/>
      <c r="O20" s="315"/>
      <c r="P20" s="315"/>
      <c r="Q20" s="315"/>
      <c r="R20" s="315"/>
      <c r="S20" s="315"/>
      <c r="T20" s="315"/>
    </row>
    <row r="21" spans="2:14" ht="30" customHeight="1">
      <c r="B21" s="317"/>
      <c r="C21" s="317"/>
      <c r="D21" s="317"/>
      <c r="E21" s="317"/>
      <c r="F21" s="317"/>
      <c r="G21" s="317"/>
      <c r="H21" s="317"/>
      <c r="I21" s="317"/>
      <c r="J21" s="317"/>
      <c r="K21" s="317"/>
      <c r="L21" s="317"/>
      <c r="M21" s="317"/>
      <c r="N21" s="317"/>
    </row>
    <row r="22" spans="2:14" ht="30" customHeight="1">
      <c r="B22" s="317"/>
      <c r="C22" s="317"/>
      <c r="D22" s="317"/>
      <c r="E22" s="317"/>
      <c r="F22" s="317"/>
      <c r="G22" s="317"/>
      <c r="H22" s="317"/>
      <c r="I22" s="317"/>
      <c r="J22" s="317"/>
      <c r="K22" s="317"/>
      <c r="L22" s="317"/>
      <c r="M22" s="317"/>
      <c r="N22" s="317"/>
    </row>
    <row r="23" spans="2:14" ht="30" customHeight="1">
      <c r="B23" s="317"/>
      <c r="C23" s="317"/>
      <c r="D23" s="317"/>
      <c r="E23" s="317"/>
      <c r="F23" s="317"/>
      <c r="G23" s="317"/>
      <c r="H23" s="317"/>
      <c r="I23" s="317"/>
      <c r="J23" s="317"/>
      <c r="K23" s="317"/>
      <c r="L23" s="317"/>
      <c r="M23" s="317"/>
      <c r="N23" s="317"/>
    </row>
  </sheetData>
  <mergeCells count="16">
    <mergeCell ref="A3:A5"/>
    <mergeCell ref="D4:I4"/>
    <mergeCell ref="C3:K3"/>
    <mergeCell ref="C4:C5"/>
    <mergeCell ref="J4:J5"/>
    <mergeCell ref="K4:K5"/>
    <mergeCell ref="B3:B5"/>
    <mergeCell ref="L3:N3"/>
    <mergeCell ref="L4:L5"/>
    <mergeCell ref="M4:M5"/>
    <mergeCell ref="N4:N5"/>
    <mergeCell ref="H1:N1"/>
    <mergeCell ref="H2:L2"/>
    <mergeCell ref="M2:N2"/>
    <mergeCell ref="A1:G1"/>
    <mergeCell ref="A2:G2"/>
  </mergeCells>
  <printOptions/>
  <pageMargins left="0.6299212598425197" right="0" top="0.5905511811023623" bottom="0.7874015748031497" header="0" footer="0"/>
  <pageSetup horizontalDpi="600" verticalDpi="600" orientation="portrait" pageOrder="overThenDown" paperSize="9" scale="99" r:id="rId1"/>
</worksheet>
</file>

<file path=xl/worksheets/sheet54.xml><?xml version="1.0" encoding="utf-8"?>
<worksheet xmlns="http://schemas.openxmlformats.org/spreadsheetml/2006/main" xmlns:r="http://schemas.openxmlformats.org/officeDocument/2006/relationships">
  <sheetPr>
    <tabColor indexed="46"/>
  </sheetPr>
  <dimension ref="A1:X21"/>
  <sheetViews>
    <sheetView zoomScaleSheetLayoutView="75" workbookViewId="0" topLeftCell="E1">
      <pane ySplit="4" topLeftCell="BM5" activePane="bottomLeft" state="frozen"/>
      <selection pane="topLeft" activeCell="F17" sqref="F17"/>
      <selection pane="bottomLeft" activeCell="F9" sqref="F9"/>
    </sheetView>
  </sheetViews>
  <sheetFormatPr defaultColWidth="9.00390625" defaultRowHeight="30" customHeight="1"/>
  <cols>
    <col min="1" max="1" width="15.75390625" style="318" customWidth="1"/>
    <col min="2" max="2" width="16.375" style="318" customWidth="1"/>
    <col min="3" max="8" width="13.625" style="318" customWidth="1"/>
    <col min="9" max="9" width="16.25390625" style="318" customWidth="1"/>
    <col min="10" max="10" width="14.625" style="318" customWidth="1"/>
    <col min="11" max="11" width="13.625" style="318" customWidth="1"/>
    <col min="12" max="12" width="14.375" style="318" customWidth="1"/>
    <col min="13" max="16384" width="29.875" style="302" customWidth="1"/>
  </cols>
  <sheetData>
    <row r="1" spans="1:12" s="109" customFormat="1" ht="33" customHeight="1">
      <c r="A1" s="636" t="s">
        <v>697</v>
      </c>
      <c r="B1" s="636"/>
      <c r="C1" s="636"/>
      <c r="D1" s="636"/>
      <c r="E1" s="636"/>
      <c r="F1" s="636"/>
      <c r="G1" s="655" t="s">
        <v>698</v>
      </c>
      <c r="H1" s="655"/>
      <c r="I1" s="655"/>
      <c r="J1" s="655"/>
      <c r="K1" s="655"/>
      <c r="L1" s="655"/>
    </row>
    <row r="2" spans="1:12" ht="33" customHeight="1">
      <c r="A2" s="969" t="s">
        <v>55</v>
      </c>
      <c r="B2" s="969"/>
      <c r="C2" s="969"/>
      <c r="D2" s="969"/>
      <c r="E2" s="969"/>
      <c r="F2" s="969"/>
      <c r="G2" s="966" t="s">
        <v>56</v>
      </c>
      <c r="H2" s="966"/>
      <c r="I2" s="966"/>
      <c r="J2" s="966"/>
      <c r="K2" s="967" t="s">
        <v>677</v>
      </c>
      <c r="L2" s="967"/>
    </row>
    <row r="3" spans="1:12" s="305" customFormat="1" ht="39.75" customHeight="1">
      <c r="A3" s="987" t="s">
        <v>678</v>
      </c>
      <c r="B3" s="984" t="s">
        <v>699</v>
      </c>
      <c r="C3" s="984" t="s">
        <v>700</v>
      </c>
      <c r="D3" s="972" t="s">
        <v>701</v>
      </c>
      <c r="E3" s="974" t="s">
        <v>702</v>
      </c>
      <c r="F3" s="972" t="s">
        <v>703</v>
      </c>
      <c r="G3" s="977"/>
      <c r="H3" s="977"/>
      <c r="I3" s="977" t="s">
        <v>704</v>
      </c>
      <c r="J3" s="977" t="s">
        <v>692</v>
      </c>
      <c r="K3" s="977" t="s">
        <v>693</v>
      </c>
      <c r="L3" s="986" t="s">
        <v>684</v>
      </c>
    </row>
    <row r="4" spans="1:12" s="305" customFormat="1" ht="23.25" customHeight="1">
      <c r="A4" s="988"/>
      <c r="B4" s="985"/>
      <c r="C4" s="985"/>
      <c r="D4" s="973"/>
      <c r="E4" s="975"/>
      <c r="F4" s="319" t="s">
        <v>688</v>
      </c>
      <c r="G4" s="304" t="s">
        <v>705</v>
      </c>
      <c r="H4" s="306" t="s">
        <v>706</v>
      </c>
      <c r="I4" s="977"/>
      <c r="J4" s="977"/>
      <c r="K4" s="977"/>
      <c r="L4" s="986"/>
    </row>
    <row r="5" spans="1:24" s="323" customFormat="1" ht="61.5" customHeight="1" hidden="1">
      <c r="A5" s="10" t="s">
        <v>694</v>
      </c>
      <c r="B5" s="308">
        <f aca="true" t="shared" si="0" ref="B5:B15">C5+D5+E5+F5+I5+J5+K5+L5</f>
        <v>239491978</v>
      </c>
      <c r="C5" s="309">
        <v>49162113</v>
      </c>
      <c r="D5" s="309">
        <v>46634989</v>
      </c>
      <c r="E5" s="309">
        <v>15948932</v>
      </c>
      <c r="F5" s="309">
        <f aca="true" t="shared" si="1" ref="F5:F15">SUM(G5:H5)</f>
        <v>48033326</v>
      </c>
      <c r="G5" s="309">
        <v>43576232</v>
      </c>
      <c r="H5" s="309">
        <v>4457094</v>
      </c>
      <c r="I5" s="309">
        <v>79122980</v>
      </c>
      <c r="J5" s="309">
        <v>312142</v>
      </c>
      <c r="K5" s="309">
        <v>112253</v>
      </c>
      <c r="L5" s="309">
        <v>165243</v>
      </c>
      <c r="M5" s="320"/>
      <c r="N5" s="321"/>
      <c r="O5" s="321"/>
      <c r="P5" s="321"/>
      <c r="Q5" s="321"/>
      <c r="R5" s="321"/>
      <c r="S5" s="321"/>
      <c r="T5" s="322"/>
      <c r="U5" s="322"/>
      <c r="V5" s="322"/>
      <c r="W5" s="322"/>
      <c r="X5" s="322"/>
    </row>
    <row r="6" spans="1:24" ht="61.5" customHeight="1">
      <c r="A6" s="10" t="s">
        <v>81</v>
      </c>
      <c r="B6" s="308">
        <f t="shared" si="0"/>
        <v>261107991</v>
      </c>
      <c r="C6" s="309">
        <v>82266663</v>
      </c>
      <c r="D6" s="309">
        <v>47115324</v>
      </c>
      <c r="E6" s="309">
        <v>26616610</v>
      </c>
      <c r="F6" s="309">
        <f t="shared" si="1"/>
        <v>51383272</v>
      </c>
      <c r="G6" s="309">
        <f>44990309+2535705</f>
        <v>47526014</v>
      </c>
      <c r="H6" s="309">
        <v>3857258</v>
      </c>
      <c r="I6" s="309">
        <v>52900258</v>
      </c>
      <c r="J6" s="309">
        <v>619873</v>
      </c>
      <c r="K6" s="309">
        <v>42579</v>
      </c>
      <c r="L6" s="309">
        <v>163412</v>
      </c>
      <c r="M6" s="324"/>
      <c r="N6" s="325"/>
      <c r="O6" s="325"/>
      <c r="P6" s="325"/>
      <c r="Q6" s="325"/>
      <c r="R6" s="325"/>
      <c r="S6" s="325"/>
      <c r="T6" s="326"/>
      <c r="U6" s="326"/>
      <c r="V6" s="326"/>
      <c r="W6" s="326"/>
      <c r="X6" s="326"/>
    </row>
    <row r="7" spans="1:24" ht="61.5" customHeight="1">
      <c r="A7" s="10" t="s">
        <v>59</v>
      </c>
      <c r="B7" s="308">
        <f t="shared" si="0"/>
        <v>301757042</v>
      </c>
      <c r="C7" s="309">
        <v>69383366</v>
      </c>
      <c r="D7" s="309">
        <v>65353001</v>
      </c>
      <c r="E7" s="309">
        <v>36357986</v>
      </c>
      <c r="F7" s="309">
        <f t="shared" si="1"/>
        <v>54831054</v>
      </c>
      <c r="G7" s="309">
        <v>49406210</v>
      </c>
      <c r="H7" s="309">
        <v>5424844</v>
      </c>
      <c r="I7" s="309">
        <v>73100038</v>
      </c>
      <c r="J7" s="309">
        <v>1182560</v>
      </c>
      <c r="K7" s="309">
        <v>1387815</v>
      </c>
      <c r="L7" s="309">
        <v>161222</v>
      </c>
      <c r="M7" s="324"/>
      <c r="N7" s="325"/>
      <c r="O7" s="325"/>
      <c r="P7" s="325"/>
      <c r="Q7" s="325"/>
      <c r="R7" s="325"/>
      <c r="S7" s="325"/>
      <c r="T7" s="326"/>
      <c r="U7" s="326"/>
      <c r="V7" s="326"/>
      <c r="W7" s="326"/>
      <c r="X7" s="326"/>
    </row>
    <row r="8" spans="1:24" ht="61.5" customHeight="1">
      <c r="A8" s="10" t="s">
        <v>60</v>
      </c>
      <c r="B8" s="308">
        <f t="shared" si="0"/>
        <v>364911027</v>
      </c>
      <c r="C8" s="309">
        <v>100692668</v>
      </c>
      <c r="D8" s="309">
        <v>43930399</v>
      </c>
      <c r="E8" s="309">
        <v>49911344</v>
      </c>
      <c r="F8" s="309">
        <f t="shared" si="1"/>
        <v>64440425</v>
      </c>
      <c r="G8" s="309">
        <v>55960513</v>
      </c>
      <c r="H8" s="309">
        <v>8479912</v>
      </c>
      <c r="I8" s="309">
        <v>102070695</v>
      </c>
      <c r="J8" s="309">
        <v>1863836</v>
      </c>
      <c r="K8" s="309">
        <v>1841926</v>
      </c>
      <c r="L8" s="309">
        <v>159734</v>
      </c>
      <c r="M8" s="320"/>
      <c r="N8" s="325"/>
      <c r="O8" s="325"/>
      <c r="P8" s="325"/>
      <c r="Q8" s="325"/>
      <c r="R8" s="325"/>
      <c r="S8" s="325"/>
      <c r="T8" s="326"/>
      <c r="U8" s="326"/>
      <c r="V8" s="326"/>
      <c r="W8" s="326"/>
      <c r="X8" s="326"/>
    </row>
    <row r="9" spans="1:24" ht="61.5" customHeight="1">
      <c r="A9" s="10" t="s">
        <v>61</v>
      </c>
      <c r="B9" s="308">
        <f t="shared" si="0"/>
        <v>411336751</v>
      </c>
      <c r="C9" s="327">
        <v>51755485</v>
      </c>
      <c r="D9" s="309">
        <v>26897470</v>
      </c>
      <c r="E9" s="309">
        <v>50265552</v>
      </c>
      <c r="F9" s="309">
        <f t="shared" si="1"/>
        <v>93478585</v>
      </c>
      <c r="G9" s="309">
        <v>71423978</v>
      </c>
      <c r="H9" s="309">
        <v>22054607</v>
      </c>
      <c r="I9" s="309">
        <v>185271066</v>
      </c>
      <c r="J9" s="309">
        <v>1447536</v>
      </c>
      <c r="K9" s="309">
        <v>2094981</v>
      </c>
      <c r="L9" s="309">
        <v>126076</v>
      </c>
      <c r="M9" s="320"/>
      <c r="N9" s="325"/>
      <c r="O9" s="325"/>
      <c r="P9" s="325"/>
      <c r="Q9" s="325"/>
      <c r="R9" s="325"/>
      <c r="S9" s="325"/>
      <c r="T9" s="326"/>
      <c r="U9" s="326"/>
      <c r="V9" s="326"/>
      <c r="W9" s="326"/>
      <c r="X9" s="326"/>
    </row>
    <row r="10" spans="1:24" ht="61.5" customHeight="1">
      <c r="A10" s="10" t="s">
        <v>62</v>
      </c>
      <c r="B10" s="309">
        <f t="shared" si="0"/>
        <v>350904957</v>
      </c>
      <c r="C10" s="327">
        <v>67415184</v>
      </c>
      <c r="D10" s="309">
        <v>57552828</v>
      </c>
      <c r="E10" s="309">
        <v>48707942</v>
      </c>
      <c r="F10" s="309">
        <f t="shared" si="1"/>
        <v>57520813</v>
      </c>
      <c r="G10" s="309">
        <v>46174512</v>
      </c>
      <c r="H10" s="309">
        <v>11346301</v>
      </c>
      <c r="I10" s="309">
        <v>115434381</v>
      </c>
      <c r="J10" s="309">
        <v>1747334</v>
      </c>
      <c r="K10" s="309">
        <v>2430403</v>
      </c>
      <c r="L10" s="309">
        <v>96072</v>
      </c>
      <c r="M10" s="320"/>
      <c r="N10" s="325"/>
      <c r="O10" s="325"/>
      <c r="P10" s="325"/>
      <c r="Q10" s="325"/>
      <c r="R10" s="325"/>
      <c r="S10" s="325"/>
      <c r="T10" s="326"/>
      <c r="U10" s="326"/>
      <c r="V10" s="326"/>
      <c r="W10" s="326"/>
      <c r="X10" s="326"/>
    </row>
    <row r="11" spans="1:24" ht="61.5" customHeight="1">
      <c r="A11" s="10" t="s">
        <v>63</v>
      </c>
      <c r="B11" s="309">
        <f t="shared" si="0"/>
        <v>455897576</v>
      </c>
      <c r="C11" s="327">
        <v>77877761</v>
      </c>
      <c r="D11" s="309">
        <v>62714529</v>
      </c>
      <c r="E11" s="309">
        <v>45006109</v>
      </c>
      <c r="F11" s="309">
        <f t="shared" si="1"/>
        <v>87695868</v>
      </c>
      <c r="G11" s="309">
        <v>71057012</v>
      </c>
      <c r="H11" s="309">
        <v>16638856</v>
      </c>
      <c r="I11" s="309">
        <v>176080540</v>
      </c>
      <c r="J11" s="309">
        <v>3653648</v>
      </c>
      <c r="K11" s="309">
        <v>2774270</v>
      </c>
      <c r="L11" s="309">
        <v>94851</v>
      </c>
      <c r="M11" s="320"/>
      <c r="N11" s="325"/>
      <c r="O11" s="325"/>
      <c r="P11" s="325"/>
      <c r="Q11" s="325"/>
      <c r="R11" s="325"/>
      <c r="S11" s="325"/>
      <c r="T11" s="326"/>
      <c r="U11" s="326"/>
      <c r="V11" s="326"/>
      <c r="W11" s="326"/>
      <c r="X11" s="326"/>
    </row>
    <row r="12" spans="1:24" ht="61.5" customHeight="1">
      <c r="A12" s="10" t="s">
        <v>64</v>
      </c>
      <c r="B12" s="309">
        <f t="shared" si="0"/>
        <v>496550194</v>
      </c>
      <c r="C12" s="327">
        <v>80402347</v>
      </c>
      <c r="D12" s="309">
        <v>56185461</v>
      </c>
      <c r="E12" s="309">
        <v>48067849</v>
      </c>
      <c r="F12" s="309">
        <f t="shared" si="1"/>
        <v>98396359</v>
      </c>
      <c r="G12" s="309">
        <v>81084334</v>
      </c>
      <c r="H12" s="309">
        <v>17312025</v>
      </c>
      <c r="I12" s="309">
        <v>204666085</v>
      </c>
      <c r="J12" s="309">
        <v>5519925</v>
      </c>
      <c r="K12" s="309">
        <v>3218008</v>
      </c>
      <c r="L12" s="309">
        <v>94160</v>
      </c>
      <c r="M12" s="320"/>
      <c r="N12" s="325"/>
      <c r="O12" s="325"/>
      <c r="P12" s="325"/>
      <c r="Q12" s="325"/>
      <c r="R12" s="325"/>
      <c r="S12" s="325"/>
      <c r="T12" s="326"/>
      <c r="U12" s="326"/>
      <c r="V12" s="326"/>
      <c r="W12" s="326"/>
      <c r="X12" s="326"/>
    </row>
    <row r="13" spans="1:24" ht="61.5" customHeight="1">
      <c r="A13" s="10" t="s">
        <v>65</v>
      </c>
      <c r="B13" s="327">
        <f t="shared" si="0"/>
        <v>482144650</v>
      </c>
      <c r="C13" s="327">
        <v>68932419</v>
      </c>
      <c r="D13" s="309">
        <v>65132625</v>
      </c>
      <c r="E13" s="309">
        <v>58384598</v>
      </c>
      <c r="F13" s="309">
        <f t="shared" si="1"/>
        <v>89992675</v>
      </c>
      <c r="G13" s="309">
        <v>73841680</v>
      </c>
      <c r="H13" s="309">
        <v>16150995</v>
      </c>
      <c r="I13" s="309">
        <v>190415518</v>
      </c>
      <c r="J13" s="327">
        <v>5387289</v>
      </c>
      <c r="K13" s="309">
        <v>3807113</v>
      </c>
      <c r="L13" s="309">
        <v>92413</v>
      </c>
      <c r="M13" s="320"/>
      <c r="N13" s="325"/>
      <c r="O13" s="325"/>
      <c r="P13" s="325"/>
      <c r="Q13" s="325"/>
      <c r="R13" s="325"/>
      <c r="S13" s="325"/>
      <c r="T13" s="326"/>
      <c r="U13" s="326"/>
      <c r="V13" s="326"/>
      <c r="W13" s="326"/>
      <c r="X13" s="326"/>
    </row>
    <row r="14" spans="1:24" ht="61.5" customHeight="1">
      <c r="A14" s="10" t="s">
        <v>66</v>
      </c>
      <c r="B14" s="327">
        <f t="shared" si="0"/>
        <v>519273738</v>
      </c>
      <c r="C14" s="327">
        <v>87602716</v>
      </c>
      <c r="D14" s="309">
        <v>71333478</v>
      </c>
      <c r="E14" s="309">
        <v>69636432</v>
      </c>
      <c r="F14" s="309">
        <f t="shared" si="1"/>
        <v>103152534</v>
      </c>
      <c r="G14" s="309">
        <v>85679389</v>
      </c>
      <c r="H14" s="309">
        <v>17473145</v>
      </c>
      <c r="I14" s="309">
        <v>177773158</v>
      </c>
      <c r="J14" s="327">
        <v>5408070</v>
      </c>
      <c r="K14" s="309">
        <v>4367350</v>
      </c>
      <c r="L14" s="309">
        <v>0</v>
      </c>
      <c r="M14" s="320"/>
      <c r="N14" s="325"/>
      <c r="O14" s="325"/>
      <c r="P14" s="325"/>
      <c r="Q14" s="325"/>
      <c r="R14" s="325"/>
      <c r="S14" s="325"/>
      <c r="T14" s="326"/>
      <c r="U14" s="326"/>
      <c r="V14" s="326"/>
      <c r="W14" s="326"/>
      <c r="X14" s="326"/>
    </row>
    <row r="15" spans="1:24" ht="61.5" customHeight="1">
      <c r="A15" s="10" t="s">
        <v>67</v>
      </c>
      <c r="B15" s="327">
        <f t="shared" si="0"/>
        <v>563137547</v>
      </c>
      <c r="C15" s="327">
        <v>101371314</v>
      </c>
      <c r="D15" s="327">
        <v>83095814</v>
      </c>
      <c r="E15" s="327">
        <v>72137961</v>
      </c>
      <c r="F15" s="327">
        <f t="shared" si="1"/>
        <v>108667047</v>
      </c>
      <c r="G15" s="327">
        <v>91376333</v>
      </c>
      <c r="H15" s="327">
        <v>17290714</v>
      </c>
      <c r="I15" s="327">
        <v>188002162</v>
      </c>
      <c r="J15" s="327">
        <v>4819851</v>
      </c>
      <c r="K15" s="327">
        <v>5043398</v>
      </c>
      <c r="L15" s="327">
        <v>0</v>
      </c>
      <c r="M15" s="320"/>
      <c r="N15" s="325"/>
      <c r="O15" s="325"/>
      <c r="P15" s="325"/>
      <c r="Q15" s="325"/>
      <c r="R15" s="325"/>
      <c r="S15" s="325"/>
      <c r="T15" s="326"/>
      <c r="U15" s="326"/>
      <c r="V15" s="326"/>
      <c r="W15" s="326"/>
      <c r="X15" s="326"/>
    </row>
    <row r="16" spans="1:13" s="1" customFormat="1" ht="18" customHeight="1">
      <c r="A16" s="59" t="s">
        <v>707</v>
      </c>
      <c r="B16" s="59"/>
      <c r="C16" s="59"/>
      <c r="D16" s="59"/>
      <c r="E16" s="59"/>
      <c r="F16" s="59"/>
      <c r="G16" s="59"/>
      <c r="H16" s="59"/>
      <c r="I16" s="59"/>
      <c r="J16" s="59"/>
      <c r="K16" s="59"/>
      <c r="L16" s="59"/>
      <c r="M16" s="55"/>
    </row>
    <row r="17" spans="1:13" s="1" customFormat="1" ht="18" customHeight="1">
      <c r="A17" s="55"/>
      <c r="B17" s="55"/>
      <c r="C17" s="55"/>
      <c r="D17" s="55"/>
      <c r="E17" s="55"/>
      <c r="F17" s="55"/>
      <c r="G17" s="39"/>
      <c r="H17" s="55"/>
      <c r="I17" s="55"/>
      <c r="J17" s="55"/>
      <c r="K17" s="55"/>
      <c r="L17" s="55"/>
      <c r="M17" s="55"/>
    </row>
    <row r="18" spans="1:19" s="316" customFormat="1" ht="21" customHeight="1">
      <c r="A18" s="55"/>
      <c r="B18" s="315"/>
      <c r="C18" s="315"/>
      <c r="D18" s="315"/>
      <c r="E18" s="315"/>
      <c r="F18" s="315"/>
      <c r="G18" s="315"/>
      <c r="H18" s="315"/>
      <c r="I18" s="315"/>
      <c r="J18" s="315"/>
      <c r="K18" s="315"/>
      <c r="L18" s="315"/>
      <c r="M18" s="314"/>
      <c r="N18" s="315"/>
      <c r="O18" s="315"/>
      <c r="P18" s="315"/>
      <c r="Q18" s="315"/>
      <c r="R18" s="315"/>
      <c r="S18" s="315"/>
    </row>
    <row r="19" spans="1:12" ht="30" customHeight="1">
      <c r="A19" s="317"/>
      <c r="B19" s="317"/>
      <c r="C19" s="317"/>
      <c r="D19" s="317"/>
      <c r="E19" s="317"/>
      <c r="F19" s="317"/>
      <c r="G19" s="317"/>
      <c r="H19" s="317"/>
      <c r="I19" s="317"/>
      <c r="J19" s="317"/>
      <c r="K19" s="317"/>
      <c r="L19" s="317"/>
    </row>
    <row r="20" spans="1:12" ht="30" customHeight="1">
      <c r="A20" s="317"/>
      <c r="B20" s="317"/>
      <c r="C20" s="317"/>
      <c r="D20" s="317"/>
      <c r="E20" s="317"/>
      <c r="F20" s="317"/>
      <c r="G20" s="317"/>
      <c r="H20" s="317"/>
      <c r="I20" s="317"/>
      <c r="J20" s="317"/>
      <c r="K20" s="317"/>
      <c r="L20" s="317"/>
    </row>
    <row r="21" spans="1:12" ht="30" customHeight="1">
      <c r="A21" s="317"/>
      <c r="B21" s="317"/>
      <c r="C21" s="317"/>
      <c r="D21" s="317"/>
      <c r="E21" s="317"/>
      <c r="F21" s="317"/>
      <c r="G21" s="317"/>
      <c r="H21" s="317"/>
      <c r="I21" s="317"/>
      <c r="J21" s="317"/>
      <c r="K21" s="317"/>
      <c r="L21" s="317"/>
    </row>
  </sheetData>
  <mergeCells count="15">
    <mergeCell ref="L3:L4"/>
    <mergeCell ref="K2:L2"/>
    <mergeCell ref="A1:F1"/>
    <mergeCell ref="A2:F2"/>
    <mergeCell ref="G1:L1"/>
    <mergeCell ref="G2:J2"/>
    <mergeCell ref="I3:I4"/>
    <mergeCell ref="J3:J4"/>
    <mergeCell ref="A3:A4"/>
    <mergeCell ref="B3:B4"/>
    <mergeCell ref="K3:K4"/>
    <mergeCell ref="C3:C4"/>
    <mergeCell ref="D3:D4"/>
    <mergeCell ref="E3:E4"/>
    <mergeCell ref="F3:H3"/>
  </mergeCells>
  <printOptions/>
  <pageMargins left="0.5905511811023623" right="0.1968503937007874" top="0.5905511811023623" bottom="0.7874015748031497" header="0" footer="0.2362204724409449"/>
  <pageSetup fitToWidth="0" horizontalDpi="600" verticalDpi="600" orientation="portrait" pageOrder="overThenDown" paperSize="9" r:id="rId1"/>
  <colBreaks count="1" manualBreakCount="1">
    <brk id="6" max="17" man="1"/>
  </colBreaks>
</worksheet>
</file>

<file path=xl/worksheets/sheet55.xml><?xml version="1.0" encoding="utf-8"?>
<worksheet xmlns="http://schemas.openxmlformats.org/spreadsheetml/2006/main" xmlns:r="http://schemas.openxmlformats.org/officeDocument/2006/relationships">
  <sheetPr>
    <tabColor indexed="46"/>
  </sheetPr>
  <dimension ref="A1:AD27"/>
  <sheetViews>
    <sheetView workbookViewId="0" topLeftCell="B1">
      <pane ySplit="5" topLeftCell="BM15" activePane="bottomLeft" state="frozen"/>
      <selection pane="topLeft" activeCell="F17" sqref="F17"/>
      <selection pane="bottomLeft" activeCell="H17" sqref="H17"/>
    </sheetView>
  </sheetViews>
  <sheetFormatPr defaultColWidth="9.00390625" defaultRowHeight="24" customHeight="1"/>
  <cols>
    <col min="1" max="1" width="8.625" style="318" customWidth="1"/>
    <col min="2" max="2" width="11.625" style="318" customWidth="1"/>
    <col min="3" max="3" width="7.50390625" style="318" customWidth="1"/>
    <col min="4" max="5" width="11.625" style="318" customWidth="1"/>
    <col min="6" max="6" width="11.50390625" style="318" customWidth="1"/>
    <col min="7" max="8" width="10.625" style="318" customWidth="1"/>
    <col min="9" max="9" width="10.75390625" style="318" customWidth="1"/>
    <col min="10" max="10" width="10.625" style="318" customWidth="1"/>
    <col min="11" max="11" width="9.375" style="318" customWidth="1"/>
    <col min="12" max="12" width="12.00390625" style="318" customWidth="1"/>
    <col min="13" max="13" width="12.625" style="318" customWidth="1"/>
    <col min="14" max="14" width="11.75390625" style="318" customWidth="1"/>
    <col min="15" max="15" width="10.75390625" style="318" customWidth="1"/>
    <col min="16" max="17" width="10.625" style="318" customWidth="1"/>
    <col min="18" max="18" width="12.75390625" style="302" customWidth="1"/>
    <col min="19" max="19" width="10.00390625" style="302" customWidth="1"/>
    <col min="20" max="20" width="9.50390625" style="302" customWidth="1"/>
    <col min="21" max="21" width="9.00390625" style="302" customWidth="1"/>
    <col min="22" max="23" width="7.25390625" style="302" customWidth="1"/>
    <col min="24" max="24" width="9.25390625" style="302" customWidth="1"/>
    <col min="25" max="25" width="8.75390625" style="302" customWidth="1"/>
    <col min="26" max="26" width="8.375" style="302" customWidth="1"/>
    <col min="27" max="16384" width="9.00390625" style="302" customWidth="1"/>
  </cols>
  <sheetData>
    <row r="1" spans="1:17" s="109" customFormat="1" ht="33" customHeight="1">
      <c r="A1" s="636" t="s">
        <v>708</v>
      </c>
      <c r="B1" s="636"/>
      <c r="C1" s="636"/>
      <c r="D1" s="636"/>
      <c r="E1" s="636"/>
      <c r="F1" s="636"/>
      <c r="G1" s="636"/>
      <c r="H1" s="636"/>
      <c r="I1" s="636"/>
      <c r="J1" s="655" t="s">
        <v>709</v>
      </c>
      <c r="K1" s="655"/>
      <c r="L1" s="655"/>
      <c r="M1" s="655"/>
      <c r="N1" s="655"/>
      <c r="O1" s="655"/>
      <c r="P1" s="655"/>
      <c r="Q1" s="655"/>
    </row>
    <row r="2" spans="1:29" ht="33" customHeight="1">
      <c r="A2" s="969" t="s">
        <v>152</v>
      </c>
      <c r="B2" s="997"/>
      <c r="C2" s="997"/>
      <c r="D2" s="997"/>
      <c r="E2" s="997"/>
      <c r="F2" s="997"/>
      <c r="G2" s="997"/>
      <c r="H2" s="997"/>
      <c r="I2" s="997"/>
      <c r="J2" s="966" t="s">
        <v>153</v>
      </c>
      <c r="K2" s="966"/>
      <c r="L2" s="966"/>
      <c r="M2" s="966"/>
      <c r="N2" s="966"/>
      <c r="O2" s="966"/>
      <c r="P2" s="967" t="s">
        <v>710</v>
      </c>
      <c r="Q2" s="967"/>
      <c r="R2" s="328"/>
      <c r="S2" s="329"/>
      <c r="T2" s="329"/>
      <c r="U2" s="329"/>
      <c r="V2" s="329"/>
      <c r="W2" s="329"/>
      <c r="Y2" s="329"/>
      <c r="Z2" s="329"/>
      <c r="AA2" s="330"/>
      <c r="AB2" s="330"/>
      <c r="AC2" s="329"/>
    </row>
    <row r="3" spans="1:18" ht="28.5" customHeight="1">
      <c r="A3" s="991" t="s">
        <v>711</v>
      </c>
      <c r="B3" s="989" t="s">
        <v>712</v>
      </c>
      <c r="C3" s="996"/>
      <c r="D3" s="996"/>
      <c r="E3" s="996"/>
      <c r="F3" s="996"/>
      <c r="G3" s="996"/>
      <c r="H3" s="996"/>
      <c r="I3" s="996"/>
      <c r="J3" s="996" t="s">
        <v>713</v>
      </c>
      <c r="K3" s="996"/>
      <c r="L3" s="996"/>
      <c r="M3" s="996"/>
      <c r="N3" s="996"/>
      <c r="O3" s="996"/>
      <c r="P3" s="996"/>
      <c r="Q3" s="996"/>
      <c r="R3" s="328"/>
    </row>
    <row r="4" spans="1:18" ht="28.5" customHeight="1">
      <c r="A4" s="992"/>
      <c r="B4" s="333" t="s">
        <v>665</v>
      </c>
      <c r="C4" s="334" t="s">
        <v>714</v>
      </c>
      <c r="D4" s="994" t="s">
        <v>715</v>
      </c>
      <c r="E4" s="995"/>
      <c r="F4" s="995"/>
      <c r="G4" s="994" t="s">
        <v>716</v>
      </c>
      <c r="H4" s="995"/>
      <c r="I4" s="995"/>
      <c r="J4" s="332" t="s">
        <v>665</v>
      </c>
      <c r="K4" s="336" t="s">
        <v>714</v>
      </c>
      <c r="L4" s="989" t="s">
        <v>715</v>
      </c>
      <c r="M4" s="996"/>
      <c r="N4" s="996"/>
      <c r="O4" s="989" t="s">
        <v>716</v>
      </c>
      <c r="P4" s="990"/>
      <c r="Q4" s="990"/>
      <c r="R4" s="328"/>
    </row>
    <row r="5" spans="1:18" ht="28.5" customHeight="1">
      <c r="A5" s="993"/>
      <c r="B5" s="338" t="s">
        <v>666</v>
      </c>
      <c r="C5" s="339" t="s">
        <v>667</v>
      </c>
      <c r="D5" s="340" t="s">
        <v>604</v>
      </c>
      <c r="E5" s="340" t="s">
        <v>668</v>
      </c>
      <c r="F5" s="341" t="s">
        <v>717</v>
      </c>
      <c r="G5" s="342" t="s">
        <v>604</v>
      </c>
      <c r="H5" s="335" t="s">
        <v>669</v>
      </c>
      <c r="I5" s="335" t="s">
        <v>670</v>
      </c>
      <c r="J5" s="337" t="s">
        <v>666</v>
      </c>
      <c r="K5" s="337" t="s">
        <v>718</v>
      </c>
      <c r="L5" s="340" t="s">
        <v>604</v>
      </c>
      <c r="M5" s="340" t="s">
        <v>668</v>
      </c>
      <c r="N5" s="341" t="s">
        <v>717</v>
      </c>
      <c r="O5" s="340" t="s">
        <v>604</v>
      </c>
      <c r="P5" s="340" t="s">
        <v>669</v>
      </c>
      <c r="Q5" s="331" t="s">
        <v>670</v>
      </c>
      <c r="R5" s="328"/>
    </row>
    <row r="6" spans="1:18" ht="51" customHeight="1">
      <c r="A6" s="138" t="s">
        <v>24</v>
      </c>
      <c r="B6" s="343">
        <f aca="true" t="shared" si="0" ref="B6:B17">+D6-G6</f>
        <v>229994925</v>
      </c>
      <c r="C6" s="344">
        <v>0</v>
      </c>
      <c r="D6" s="345">
        <f aca="true" t="shared" si="1" ref="D6:D17">SUM(E6:F6)</f>
        <v>343632298</v>
      </c>
      <c r="E6" s="345">
        <f>71222484+31433795+49209357+34128603+37959822+38647555</f>
        <v>262601616</v>
      </c>
      <c r="F6" s="345">
        <f>9234755+11010571+19606728+31965+29187+133624+8341747+9436260+23205845</f>
        <v>81030682</v>
      </c>
      <c r="G6" s="345">
        <f aca="true" t="shared" si="2" ref="G6:G17">SUM(H6:I6)</f>
        <v>113637373</v>
      </c>
      <c r="H6" s="345">
        <f>3827321+4289413+9475795+9429091+10159348+12378551</f>
        <v>49559519</v>
      </c>
      <c r="I6" s="345">
        <f>3834601+16148+36885920+2870581+13804298+6666306</f>
        <v>64077854</v>
      </c>
      <c r="J6" s="345">
        <f>+B6</f>
        <v>229994925</v>
      </c>
      <c r="K6" s="345">
        <v>0</v>
      </c>
      <c r="L6" s="345">
        <f aca="true" t="shared" si="3" ref="L6:Q6">+D6</f>
        <v>343632298</v>
      </c>
      <c r="M6" s="345">
        <f t="shared" si="3"/>
        <v>262601616</v>
      </c>
      <c r="N6" s="345">
        <f t="shared" si="3"/>
        <v>81030682</v>
      </c>
      <c r="O6" s="345">
        <f t="shared" si="3"/>
        <v>113637373</v>
      </c>
      <c r="P6" s="345">
        <f t="shared" si="3"/>
        <v>49559519</v>
      </c>
      <c r="Q6" s="345">
        <f t="shared" si="3"/>
        <v>64077854</v>
      </c>
      <c r="R6" s="328"/>
    </row>
    <row r="7" spans="1:18" s="323" customFormat="1" ht="51" customHeight="1" hidden="1">
      <c r="A7" s="24" t="s">
        <v>25</v>
      </c>
      <c r="B7" s="346">
        <f t="shared" si="0"/>
        <v>42808543</v>
      </c>
      <c r="C7" s="344">
        <v>0</v>
      </c>
      <c r="D7" s="345">
        <f t="shared" si="1"/>
        <v>61853400</v>
      </c>
      <c r="E7" s="347">
        <v>38647555</v>
      </c>
      <c r="F7" s="347">
        <v>23205845</v>
      </c>
      <c r="G7" s="345">
        <f t="shared" si="2"/>
        <v>19044857</v>
      </c>
      <c r="H7" s="347">
        <v>12378551</v>
      </c>
      <c r="I7" s="347">
        <v>6666306</v>
      </c>
      <c r="J7" s="347">
        <f>+J6</f>
        <v>229994925</v>
      </c>
      <c r="K7" s="345">
        <v>0</v>
      </c>
      <c r="L7" s="347">
        <f aca="true" t="shared" si="4" ref="L7:Q7">+L6</f>
        <v>343632298</v>
      </c>
      <c r="M7" s="347">
        <f t="shared" si="4"/>
        <v>262601616</v>
      </c>
      <c r="N7" s="347">
        <f t="shared" si="4"/>
        <v>81030682</v>
      </c>
      <c r="O7" s="347">
        <f t="shared" si="4"/>
        <v>113637373</v>
      </c>
      <c r="P7" s="347">
        <f t="shared" si="4"/>
        <v>49559519</v>
      </c>
      <c r="Q7" s="347">
        <f t="shared" si="4"/>
        <v>64077854</v>
      </c>
      <c r="R7" s="348"/>
    </row>
    <row r="8" spans="1:18" s="323" customFormat="1" ht="51" customHeight="1">
      <c r="A8" s="24" t="s">
        <v>81</v>
      </c>
      <c r="B8" s="347">
        <f t="shared" si="0"/>
        <v>30187518</v>
      </c>
      <c r="C8" s="344">
        <v>0</v>
      </c>
      <c r="D8" s="345">
        <f t="shared" si="1"/>
        <v>60310145</v>
      </c>
      <c r="E8" s="347">
        <v>42375675</v>
      </c>
      <c r="F8" s="347">
        <v>17934470</v>
      </c>
      <c r="G8" s="345">
        <f t="shared" si="2"/>
        <v>30122627</v>
      </c>
      <c r="H8" s="347">
        <v>17566518</v>
      </c>
      <c r="I8" s="347">
        <v>12556109</v>
      </c>
      <c r="J8" s="347">
        <f>+J6+B8</f>
        <v>260182443</v>
      </c>
      <c r="K8" s="345">
        <v>0</v>
      </c>
      <c r="L8" s="347">
        <f aca="true" t="shared" si="5" ref="L8:Q8">+L6+D8</f>
        <v>403942443</v>
      </c>
      <c r="M8" s="347">
        <f t="shared" si="5"/>
        <v>304977291</v>
      </c>
      <c r="N8" s="347">
        <f t="shared" si="5"/>
        <v>98965152</v>
      </c>
      <c r="O8" s="347">
        <f t="shared" si="5"/>
        <v>143760000</v>
      </c>
      <c r="P8" s="347">
        <f t="shared" si="5"/>
        <v>67126037</v>
      </c>
      <c r="Q8" s="347">
        <f t="shared" si="5"/>
        <v>76633963</v>
      </c>
      <c r="R8" s="348"/>
    </row>
    <row r="9" spans="1:18" s="323" customFormat="1" ht="51" customHeight="1">
      <c r="A9" s="24" t="s">
        <v>59</v>
      </c>
      <c r="B9" s="347">
        <f t="shared" si="0"/>
        <v>38606346</v>
      </c>
      <c r="C9" s="344">
        <v>0</v>
      </c>
      <c r="D9" s="345">
        <f t="shared" si="1"/>
        <v>99052590</v>
      </c>
      <c r="E9" s="347">
        <v>47831120</v>
      </c>
      <c r="F9" s="347">
        <v>51221470</v>
      </c>
      <c r="G9" s="345">
        <f t="shared" si="2"/>
        <v>60446244</v>
      </c>
      <c r="H9" s="347">
        <v>19582316</v>
      </c>
      <c r="I9" s="347">
        <v>40863928</v>
      </c>
      <c r="J9" s="347">
        <f aca="true" t="shared" si="6" ref="J9:J17">+J8+B9</f>
        <v>298788789</v>
      </c>
      <c r="K9" s="345">
        <v>0</v>
      </c>
      <c r="L9" s="347">
        <f aca="true" t="shared" si="7" ref="L9:L17">+L8+D9</f>
        <v>502995033</v>
      </c>
      <c r="M9" s="347">
        <f aca="true" t="shared" si="8" ref="M9:M17">+M8+E9</f>
        <v>352808411</v>
      </c>
      <c r="N9" s="347">
        <f aca="true" t="shared" si="9" ref="N9:N17">+N8+F9</f>
        <v>150186622</v>
      </c>
      <c r="O9" s="347">
        <f aca="true" t="shared" si="10" ref="O9:O17">+O8+G9</f>
        <v>204206244</v>
      </c>
      <c r="P9" s="347">
        <f aca="true" t="shared" si="11" ref="P9:P17">+P8+H9</f>
        <v>86708353</v>
      </c>
      <c r="Q9" s="347">
        <f aca="true" t="shared" si="12" ref="Q9:Q17">+Q8+I9</f>
        <v>117497891</v>
      </c>
      <c r="R9" s="348"/>
    </row>
    <row r="10" spans="1:18" s="323" customFormat="1" ht="51" customHeight="1">
      <c r="A10" s="24" t="s">
        <v>60</v>
      </c>
      <c r="B10" s="347">
        <f t="shared" si="0"/>
        <v>58396963</v>
      </c>
      <c r="C10" s="344">
        <v>0</v>
      </c>
      <c r="D10" s="345">
        <f t="shared" si="1"/>
        <v>82088877</v>
      </c>
      <c r="E10" s="347">
        <v>53007400</v>
      </c>
      <c r="F10" s="347">
        <v>29081477</v>
      </c>
      <c r="G10" s="345">
        <f t="shared" si="2"/>
        <v>23691914</v>
      </c>
      <c r="H10" s="347">
        <v>23420408</v>
      </c>
      <c r="I10" s="347">
        <v>271506</v>
      </c>
      <c r="J10" s="347">
        <f t="shared" si="6"/>
        <v>357185752</v>
      </c>
      <c r="K10" s="345">
        <v>0</v>
      </c>
      <c r="L10" s="347">
        <f t="shared" si="7"/>
        <v>585083910</v>
      </c>
      <c r="M10" s="347">
        <f t="shared" si="8"/>
        <v>405815811</v>
      </c>
      <c r="N10" s="347">
        <f t="shared" si="9"/>
        <v>179268099</v>
      </c>
      <c r="O10" s="347">
        <f t="shared" si="10"/>
        <v>227898158</v>
      </c>
      <c r="P10" s="347">
        <f t="shared" si="11"/>
        <v>110128761</v>
      </c>
      <c r="Q10" s="347">
        <f t="shared" si="12"/>
        <v>117769397</v>
      </c>
      <c r="R10" s="348"/>
    </row>
    <row r="11" spans="1:18" s="323" customFormat="1" ht="51" customHeight="1">
      <c r="A11" s="24" t="s">
        <v>61</v>
      </c>
      <c r="B11" s="347">
        <f t="shared" si="0"/>
        <v>49318660</v>
      </c>
      <c r="C11" s="344">
        <v>0</v>
      </c>
      <c r="D11" s="345">
        <f t="shared" si="1"/>
        <v>81439973</v>
      </c>
      <c r="E11" s="349">
        <v>53392129</v>
      </c>
      <c r="F11" s="349">
        <v>28047844</v>
      </c>
      <c r="G11" s="345">
        <f t="shared" si="2"/>
        <v>32121313</v>
      </c>
      <c r="H11" s="349">
        <v>25548453</v>
      </c>
      <c r="I11" s="349">
        <v>6572860</v>
      </c>
      <c r="J11" s="347">
        <f t="shared" si="6"/>
        <v>406504412</v>
      </c>
      <c r="K11" s="345">
        <v>0</v>
      </c>
      <c r="L11" s="347">
        <f t="shared" si="7"/>
        <v>666523883</v>
      </c>
      <c r="M11" s="347">
        <f t="shared" si="8"/>
        <v>459207940</v>
      </c>
      <c r="N11" s="347">
        <f t="shared" si="9"/>
        <v>207315943</v>
      </c>
      <c r="O11" s="347">
        <f t="shared" si="10"/>
        <v>260019471</v>
      </c>
      <c r="P11" s="347">
        <f t="shared" si="11"/>
        <v>135677214</v>
      </c>
      <c r="Q11" s="347">
        <f t="shared" si="12"/>
        <v>124342257</v>
      </c>
      <c r="R11" s="348"/>
    </row>
    <row r="12" spans="1:18" s="323" customFormat="1" ht="51" customHeight="1">
      <c r="A12" s="24" t="s">
        <v>62</v>
      </c>
      <c r="B12" s="350">
        <f t="shared" si="0"/>
        <v>-42633254</v>
      </c>
      <c r="C12" s="344">
        <v>0</v>
      </c>
      <c r="D12" s="345">
        <f t="shared" si="1"/>
        <v>63622535</v>
      </c>
      <c r="E12" s="347">
        <v>54472275</v>
      </c>
      <c r="F12" s="347">
        <v>9150260</v>
      </c>
      <c r="G12" s="345">
        <f t="shared" si="2"/>
        <v>106255789</v>
      </c>
      <c r="H12" s="347">
        <v>28329014</v>
      </c>
      <c r="I12" s="347">
        <v>77926775</v>
      </c>
      <c r="J12" s="347">
        <f t="shared" si="6"/>
        <v>363871158</v>
      </c>
      <c r="K12" s="345">
        <v>0</v>
      </c>
      <c r="L12" s="347">
        <f t="shared" si="7"/>
        <v>730146418</v>
      </c>
      <c r="M12" s="347">
        <f t="shared" si="8"/>
        <v>513680215</v>
      </c>
      <c r="N12" s="347">
        <f t="shared" si="9"/>
        <v>216466203</v>
      </c>
      <c r="O12" s="347">
        <f t="shared" si="10"/>
        <v>366275260</v>
      </c>
      <c r="P12" s="347">
        <f t="shared" si="11"/>
        <v>164006228</v>
      </c>
      <c r="Q12" s="347">
        <f t="shared" si="12"/>
        <v>202269032</v>
      </c>
      <c r="R12" s="348"/>
    </row>
    <row r="13" spans="1:18" s="323" customFormat="1" ht="51" customHeight="1">
      <c r="A13" s="24" t="s">
        <v>63</v>
      </c>
      <c r="B13" s="347">
        <f t="shared" si="0"/>
        <v>89978205</v>
      </c>
      <c r="C13" s="344">
        <v>0</v>
      </c>
      <c r="D13" s="345">
        <f t="shared" si="1"/>
        <v>123089825</v>
      </c>
      <c r="E13" s="347">
        <v>55422063</v>
      </c>
      <c r="F13" s="347">
        <v>67667762</v>
      </c>
      <c r="G13" s="345">
        <f t="shared" si="2"/>
        <v>33111620</v>
      </c>
      <c r="H13" s="347">
        <v>30669240</v>
      </c>
      <c r="I13" s="347">
        <v>2442380</v>
      </c>
      <c r="J13" s="347">
        <f t="shared" si="6"/>
        <v>453849363</v>
      </c>
      <c r="K13" s="345">
        <v>0</v>
      </c>
      <c r="L13" s="347">
        <f t="shared" si="7"/>
        <v>853236243</v>
      </c>
      <c r="M13" s="347">
        <f t="shared" si="8"/>
        <v>569102278</v>
      </c>
      <c r="N13" s="347">
        <f t="shared" si="9"/>
        <v>284133965</v>
      </c>
      <c r="O13" s="347">
        <f t="shared" si="10"/>
        <v>399386880</v>
      </c>
      <c r="P13" s="347">
        <f t="shared" si="11"/>
        <v>194675468</v>
      </c>
      <c r="Q13" s="347">
        <f t="shared" si="12"/>
        <v>204711412</v>
      </c>
      <c r="R13" s="348"/>
    </row>
    <row r="14" spans="1:18" s="323" customFormat="1" ht="51" customHeight="1">
      <c r="A14" s="24" t="s">
        <v>64</v>
      </c>
      <c r="B14" s="347">
        <f t="shared" si="0"/>
        <v>35836051</v>
      </c>
      <c r="C14" s="347">
        <v>166947</v>
      </c>
      <c r="D14" s="345">
        <f t="shared" si="1"/>
        <v>83205991</v>
      </c>
      <c r="E14" s="347">
        <v>56805039</v>
      </c>
      <c r="F14" s="347">
        <v>26400952</v>
      </c>
      <c r="G14" s="345">
        <f t="shared" si="2"/>
        <v>47369940</v>
      </c>
      <c r="H14" s="347">
        <v>35544169</v>
      </c>
      <c r="I14" s="347">
        <v>11825771</v>
      </c>
      <c r="J14" s="347">
        <f t="shared" si="6"/>
        <v>489685414</v>
      </c>
      <c r="K14" s="347">
        <v>166947</v>
      </c>
      <c r="L14" s="347">
        <f t="shared" si="7"/>
        <v>936442234</v>
      </c>
      <c r="M14" s="347">
        <f t="shared" si="8"/>
        <v>625907317</v>
      </c>
      <c r="N14" s="347">
        <f t="shared" si="9"/>
        <v>310534917</v>
      </c>
      <c r="O14" s="347">
        <f t="shared" si="10"/>
        <v>446756820</v>
      </c>
      <c r="P14" s="347">
        <f t="shared" si="11"/>
        <v>230219637</v>
      </c>
      <c r="Q14" s="347">
        <f t="shared" si="12"/>
        <v>216537183</v>
      </c>
      <c r="R14" s="348"/>
    </row>
    <row r="15" spans="1:18" s="323" customFormat="1" ht="51" customHeight="1">
      <c r="A15" s="24" t="s">
        <v>65</v>
      </c>
      <c r="B15" s="350">
        <f t="shared" si="0"/>
        <v>-7922164</v>
      </c>
      <c r="C15" s="347">
        <v>167000</v>
      </c>
      <c r="D15" s="345">
        <f t="shared" si="1"/>
        <v>69664854</v>
      </c>
      <c r="E15" s="347">
        <v>57675440</v>
      </c>
      <c r="F15" s="347">
        <v>11989414</v>
      </c>
      <c r="G15" s="345">
        <f t="shared" si="2"/>
        <v>77587018</v>
      </c>
      <c r="H15" s="347">
        <v>42601731</v>
      </c>
      <c r="I15" s="347">
        <v>34985287</v>
      </c>
      <c r="J15" s="347">
        <f t="shared" si="6"/>
        <v>481763250</v>
      </c>
      <c r="K15" s="347">
        <f>K14+C15</f>
        <v>333947</v>
      </c>
      <c r="L15" s="347">
        <f t="shared" si="7"/>
        <v>1006107088</v>
      </c>
      <c r="M15" s="347">
        <f t="shared" si="8"/>
        <v>683582757</v>
      </c>
      <c r="N15" s="347">
        <f t="shared" si="9"/>
        <v>322524331</v>
      </c>
      <c r="O15" s="347">
        <f t="shared" si="10"/>
        <v>524343838</v>
      </c>
      <c r="P15" s="347">
        <f t="shared" si="11"/>
        <v>272821368</v>
      </c>
      <c r="Q15" s="347">
        <f t="shared" si="12"/>
        <v>251522470</v>
      </c>
      <c r="R15" s="348"/>
    </row>
    <row r="16" spans="1:18" s="323" customFormat="1" ht="51" customHeight="1">
      <c r="A16" s="24" t="s">
        <v>66</v>
      </c>
      <c r="B16" s="347">
        <f t="shared" si="0"/>
        <v>35555456</v>
      </c>
      <c r="C16" s="347">
        <v>167000</v>
      </c>
      <c r="D16" s="345">
        <f t="shared" si="1"/>
        <v>92537569</v>
      </c>
      <c r="E16" s="347">
        <v>59046402</v>
      </c>
      <c r="F16" s="347">
        <v>33491167</v>
      </c>
      <c r="G16" s="345">
        <f t="shared" si="2"/>
        <v>56982113</v>
      </c>
      <c r="H16" s="347">
        <v>50147619</v>
      </c>
      <c r="I16" s="347">
        <v>6834494</v>
      </c>
      <c r="J16" s="347">
        <f t="shared" si="6"/>
        <v>517318706</v>
      </c>
      <c r="K16" s="347">
        <f>K15+C16</f>
        <v>500947</v>
      </c>
      <c r="L16" s="347">
        <f t="shared" si="7"/>
        <v>1098644657</v>
      </c>
      <c r="M16" s="347">
        <f t="shared" si="8"/>
        <v>742629159</v>
      </c>
      <c r="N16" s="347">
        <f t="shared" si="9"/>
        <v>356015498</v>
      </c>
      <c r="O16" s="347">
        <f t="shared" si="10"/>
        <v>581325951</v>
      </c>
      <c r="P16" s="347">
        <f t="shared" si="11"/>
        <v>322968987</v>
      </c>
      <c r="Q16" s="347">
        <f t="shared" si="12"/>
        <v>258356964</v>
      </c>
      <c r="R16" s="348"/>
    </row>
    <row r="17" spans="1:18" s="323" customFormat="1" ht="51" customHeight="1">
      <c r="A17" s="21" t="s">
        <v>26</v>
      </c>
      <c r="B17" s="347">
        <f t="shared" si="0"/>
        <v>42118138</v>
      </c>
      <c r="C17" s="347">
        <v>740000</v>
      </c>
      <c r="D17" s="345">
        <f t="shared" si="1"/>
        <v>100392671</v>
      </c>
      <c r="E17" s="345">
        <v>59250545</v>
      </c>
      <c r="F17" s="398">
        <v>41142126</v>
      </c>
      <c r="G17" s="345">
        <f t="shared" si="2"/>
        <v>58274533</v>
      </c>
      <c r="H17" s="345">
        <v>57728247</v>
      </c>
      <c r="I17" s="398">
        <v>546286</v>
      </c>
      <c r="J17" s="347">
        <f t="shared" si="6"/>
        <v>559436844</v>
      </c>
      <c r="K17" s="347">
        <f>K16+C17</f>
        <v>1240947</v>
      </c>
      <c r="L17" s="347">
        <f t="shared" si="7"/>
        <v>1199037328</v>
      </c>
      <c r="M17" s="347">
        <f t="shared" si="8"/>
        <v>801879704</v>
      </c>
      <c r="N17" s="347">
        <f t="shared" si="9"/>
        <v>397157624</v>
      </c>
      <c r="O17" s="351">
        <f t="shared" si="10"/>
        <v>639600484</v>
      </c>
      <c r="P17" s="351">
        <f t="shared" si="11"/>
        <v>380697234</v>
      </c>
      <c r="Q17" s="351">
        <f t="shared" si="12"/>
        <v>258903250</v>
      </c>
      <c r="R17" s="348"/>
    </row>
    <row r="18" spans="1:14" s="1" customFormat="1" ht="20.25" customHeight="1">
      <c r="A18" s="59" t="s">
        <v>27</v>
      </c>
      <c r="B18" s="59"/>
      <c r="C18" s="59"/>
      <c r="D18" s="59"/>
      <c r="E18" s="59"/>
      <c r="F18" s="59"/>
      <c r="G18" s="59"/>
      <c r="H18" s="59"/>
      <c r="I18" s="59"/>
      <c r="J18" s="59"/>
      <c r="K18" s="59"/>
      <c r="L18" s="59"/>
      <c r="M18" s="59"/>
      <c r="N18" s="59"/>
    </row>
    <row r="19" spans="1:19" s="316" customFormat="1" ht="20.25" customHeight="1">
      <c r="A19" s="314" t="s">
        <v>28</v>
      </c>
      <c r="B19" s="315"/>
      <c r="C19" s="315"/>
      <c r="D19" s="315"/>
      <c r="E19" s="315"/>
      <c r="F19" s="315"/>
      <c r="G19" s="315"/>
      <c r="H19" s="315"/>
      <c r="I19" s="315"/>
      <c r="J19" s="315"/>
      <c r="K19" s="315"/>
      <c r="L19" s="315"/>
      <c r="M19" s="315"/>
      <c r="N19" s="314"/>
      <c r="O19" s="315"/>
      <c r="P19" s="315"/>
      <c r="Q19" s="315"/>
      <c r="R19" s="315"/>
      <c r="S19" s="315"/>
    </row>
    <row r="20" spans="1:24" ht="20.25" customHeight="1">
      <c r="A20" s="352" t="s">
        <v>984</v>
      </c>
      <c r="B20" s="317"/>
      <c r="C20" s="317"/>
      <c r="D20" s="317"/>
      <c r="E20" s="317"/>
      <c r="F20" s="317"/>
      <c r="G20" s="317"/>
      <c r="H20" s="317"/>
      <c r="I20" s="317"/>
      <c r="J20" s="317"/>
      <c r="K20" s="317"/>
      <c r="L20" s="317"/>
      <c r="M20" s="317"/>
      <c r="N20" s="317"/>
      <c r="O20" s="317"/>
      <c r="P20" s="317"/>
      <c r="Q20" s="317"/>
      <c r="R20" s="328"/>
      <c r="X20" s="329"/>
    </row>
    <row r="21" spans="2:30" ht="24" customHeight="1">
      <c r="B21" s="353"/>
      <c r="C21" s="353"/>
      <c r="R21" s="328"/>
      <c r="S21" s="329"/>
      <c r="T21" s="329"/>
      <c r="U21" s="329"/>
      <c r="V21" s="329"/>
      <c r="W21" s="329"/>
      <c r="X21" s="329"/>
      <c r="Y21" s="329"/>
      <c r="Z21" s="329"/>
      <c r="AA21" s="329"/>
      <c r="AB21" s="329"/>
      <c r="AC21" s="329"/>
      <c r="AD21" s="329"/>
    </row>
    <row r="22" spans="2:30" ht="24" customHeight="1">
      <c r="B22" s="353"/>
      <c r="C22" s="353"/>
      <c r="R22" s="328"/>
      <c r="S22" s="329"/>
      <c r="T22" s="329"/>
      <c r="U22" s="329"/>
      <c r="X22" s="329"/>
      <c r="Y22" s="329"/>
      <c r="Z22" s="329"/>
      <c r="AB22" s="329"/>
      <c r="AC22" s="329"/>
      <c r="AD22" s="329"/>
    </row>
    <row r="23" spans="2:30" ht="24" customHeight="1">
      <c r="B23" s="353"/>
      <c r="C23" s="353"/>
      <c r="R23" s="328"/>
      <c r="S23" s="329"/>
      <c r="T23" s="329"/>
      <c r="U23" s="329"/>
      <c r="V23" s="329"/>
      <c r="W23" s="329"/>
      <c r="X23" s="329"/>
      <c r="Y23" s="329"/>
      <c r="Z23" s="329"/>
      <c r="AA23" s="329"/>
      <c r="AB23" s="329"/>
      <c r="AC23" s="329"/>
      <c r="AD23" s="329"/>
    </row>
    <row r="24" spans="1:30" ht="24" customHeight="1">
      <c r="A24" s="354"/>
      <c r="B24" s="355"/>
      <c r="C24" s="355"/>
      <c r="D24" s="354"/>
      <c r="E24" s="354"/>
      <c r="F24" s="354"/>
      <c r="G24" s="354"/>
      <c r="H24" s="354"/>
      <c r="I24" s="354"/>
      <c r="J24" s="354"/>
      <c r="K24" s="354"/>
      <c r="L24" s="354"/>
      <c r="M24" s="354"/>
      <c r="N24" s="354"/>
      <c r="O24" s="354"/>
      <c r="P24" s="354"/>
      <c r="Q24" s="354"/>
      <c r="R24" s="329"/>
      <c r="S24" s="329"/>
      <c r="T24" s="329"/>
      <c r="U24" s="329"/>
      <c r="V24" s="329"/>
      <c r="W24" s="329"/>
      <c r="X24" s="329"/>
      <c r="Y24" s="329"/>
      <c r="Z24" s="329"/>
      <c r="AA24" s="329"/>
      <c r="AB24" s="329"/>
      <c r="AC24" s="329"/>
      <c r="AD24" s="329"/>
    </row>
    <row r="25" spans="1:30" ht="24" customHeight="1">
      <c r="A25" s="354"/>
      <c r="B25" s="355"/>
      <c r="C25" s="355"/>
      <c r="D25" s="354"/>
      <c r="E25" s="354"/>
      <c r="F25" s="354"/>
      <c r="G25" s="354"/>
      <c r="H25" s="354"/>
      <c r="I25" s="354"/>
      <c r="J25" s="354"/>
      <c r="K25" s="354"/>
      <c r="L25" s="354"/>
      <c r="M25" s="354"/>
      <c r="N25" s="354"/>
      <c r="O25" s="354"/>
      <c r="P25" s="354"/>
      <c r="Q25" s="354"/>
      <c r="R25" s="329"/>
      <c r="S25" s="329"/>
      <c r="T25" s="329"/>
      <c r="U25" s="329"/>
      <c r="V25" s="329"/>
      <c r="W25" s="329"/>
      <c r="X25" s="329"/>
      <c r="Y25" s="329"/>
      <c r="Z25" s="329"/>
      <c r="AA25" s="329"/>
      <c r="AB25" s="329"/>
      <c r="AC25" s="329"/>
      <c r="AD25" s="329"/>
    </row>
    <row r="26" spans="1:30" ht="24" customHeight="1">
      <c r="A26" s="354"/>
      <c r="B26" s="355"/>
      <c r="C26" s="355"/>
      <c r="D26" s="354"/>
      <c r="E26" s="354"/>
      <c r="F26" s="354"/>
      <c r="G26" s="354"/>
      <c r="H26" s="354"/>
      <c r="I26" s="354"/>
      <c r="J26" s="354"/>
      <c r="K26" s="354"/>
      <c r="L26" s="354"/>
      <c r="M26" s="354"/>
      <c r="N26" s="354"/>
      <c r="O26" s="354"/>
      <c r="P26" s="354"/>
      <c r="Q26" s="354"/>
      <c r="R26" s="329"/>
      <c r="S26" s="329"/>
      <c r="T26" s="329"/>
      <c r="U26" s="329"/>
      <c r="V26" s="329"/>
      <c r="W26" s="329"/>
      <c r="X26" s="329"/>
      <c r="Y26" s="329"/>
      <c r="Z26" s="329"/>
      <c r="AA26" s="329"/>
      <c r="AB26" s="329"/>
      <c r="AC26" s="329"/>
      <c r="AD26" s="329"/>
    </row>
    <row r="27" spans="1:30" ht="24" customHeight="1">
      <c r="A27" s="354"/>
      <c r="B27" s="355"/>
      <c r="C27" s="355"/>
      <c r="D27" s="354"/>
      <c r="E27" s="354"/>
      <c r="F27" s="354"/>
      <c r="G27" s="354"/>
      <c r="H27" s="354"/>
      <c r="I27" s="354"/>
      <c r="J27" s="354"/>
      <c r="K27" s="354"/>
      <c r="L27" s="354"/>
      <c r="M27" s="354"/>
      <c r="N27" s="354"/>
      <c r="O27" s="354"/>
      <c r="P27" s="354"/>
      <c r="Q27" s="354"/>
      <c r="R27" s="329"/>
      <c r="S27" s="329"/>
      <c r="T27" s="329"/>
      <c r="U27" s="329"/>
      <c r="V27" s="329"/>
      <c r="W27" s="329"/>
      <c r="X27" s="329"/>
      <c r="Y27" s="329"/>
      <c r="Z27" s="329"/>
      <c r="AA27" s="329"/>
      <c r="AB27" s="329"/>
      <c r="AC27" s="329"/>
      <c r="AD27" s="329"/>
    </row>
  </sheetData>
  <mergeCells count="12">
    <mergeCell ref="A1:I1"/>
    <mergeCell ref="A2:I2"/>
    <mergeCell ref="J1:Q1"/>
    <mergeCell ref="J2:O2"/>
    <mergeCell ref="P2:Q2"/>
    <mergeCell ref="O4:Q4"/>
    <mergeCell ref="A3:A5"/>
    <mergeCell ref="D4:F4"/>
    <mergeCell ref="G4:I4"/>
    <mergeCell ref="B3:I3"/>
    <mergeCell ref="J3:Q3"/>
    <mergeCell ref="L4:N4"/>
  </mergeCells>
  <printOptions/>
  <pageMargins left="0.5905511811023623" right="0.1968503937007874" top="0.5905511811023623" bottom="0.7874015748031497" header="0" footer="0"/>
  <pageSetup horizontalDpi="600" verticalDpi="600" orientation="portrait" pageOrder="overThenDown" paperSize="9" r:id="rId1"/>
</worksheet>
</file>

<file path=xl/worksheets/sheet56.xml><?xml version="1.0" encoding="utf-8"?>
<worksheet xmlns="http://schemas.openxmlformats.org/spreadsheetml/2006/main" xmlns:r="http://schemas.openxmlformats.org/officeDocument/2006/relationships">
  <sheetPr>
    <tabColor indexed="46"/>
  </sheetPr>
  <dimension ref="A1:AC25"/>
  <sheetViews>
    <sheetView workbookViewId="0" topLeftCell="C1">
      <pane ySplit="4" topLeftCell="BM8" activePane="bottomLeft" state="frozen"/>
      <selection pane="topLeft" activeCell="F17" sqref="F17"/>
      <selection pane="bottomLeft" activeCell="M9" sqref="M8:M9"/>
    </sheetView>
  </sheetViews>
  <sheetFormatPr defaultColWidth="9.00390625" defaultRowHeight="24" customHeight="1"/>
  <cols>
    <col min="1" max="1" width="10.125" style="318" customWidth="1"/>
    <col min="2" max="2" width="10.875" style="318" customWidth="1"/>
    <col min="3" max="3" width="12.125" style="318" customWidth="1"/>
    <col min="4" max="4" width="10.875" style="318" customWidth="1"/>
    <col min="5" max="5" width="12.00390625" style="318" customWidth="1"/>
    <col min="6" max="6" width="10.875" style="318" customWidth="1"/>
    <col min="7" max="7" width="11.875" style="318" customWidth="1"/>
    <col min="8" max="8" width="10.875" style="318" customWidth="1"/>
    <col min="9" max="12" width="12.875" style="318" customWidth="1"/>
    <col min="13" max="13" width="12.625" style="318" customWidth="1"/>
    <col min="14" max="14" width="13.00390625" style="318" customWidth="1"/>
    <col min="15" max="15" width="13.50390625" style="318" customWidth="1"/>
    <col min="16" max="16" width="10.50390625" style="318" hidden="1" customWidth="1"/>
    <col min="17" max="17" width="12.75390625" style="302" customWidth="1"/>
    <col min="18" max="18" width="10.00390625" style="302" customWidth="1"/>
    <col min="19" max="19" width="9.50390625" style="302" customWidth="1"/>
    <col min="20" max="20" width="9.00390625" style="302" customWidth="1"/>
    <col min="21" max="22" width="7.25390625" style="302" customWidth="1"/>
    <col min="23" max="23" width="9.25390625" style="302" customWidth="1"/>
    <col min="24" max="24" width="8.75390625" style="302" customWidth="1"/>
    <col min="25" max="25" width="8.375" style="302" customWidth="1"/>
    <col min="26" max="16384" width="9.00390625" style="302" customWidth="1"/>
  </cols>
  <sheetData>
    <row r="1" spans="1:16" s="109" customFormat="1" ht="33" customHeight="1">
      <c r="A1" s="636" t="s">
        <v>29</v>
      </c>
      <c r="B1" s="636"/>
      <c r="C1" s="636"/>
      <c r="D1" s="636"/>
      <c r="E1" s="636"/>
      <c r="F1" s="636"/>
      <c r="G1" s="636"/>
      <c r="H1" s="636"/>
      <c r="I1" s="655" t="s">
        <v>30</v>
      </c>
      <c r="J1" s="655"/>
      <c r="K1" s="655"/>
      <c r="L1" s="655"/>
      <c r="M1" s="655"/>
      <c r="N1" s="655"/>
      <c r="O1" s="655"/>
      <c r="P1" s="133"/>
    </row>
    <row r="2" spans="1:28" ht="33" customHeight="1">
      <c r="A2" s="969" t="s">
        <v>152</v>
      </c>
      <c r="B2" s="969"/>
      <c r="C2" s="969"/>
      <c r="D2" s="969"/>
      <c r="E2" s="969"/>
      <c r="F2" s="969"/>
      <c r="G2" s="969"/>
      <c r="H2" s="969"/>
      <c r="I2" s="966" t="s">
        <v>153</v>
      </c>
      <c r="J2" s="966"/>
      <c r="K2" s="966"/>
      <c r="L2" s="966"/>
      <c r="M2" s="966"/>
      <c r="N2" s="967" t="s">
        <v>710</v>
      </c>
      <c r="O2" s="967"/>
      <c r="P2" s="301"/>
      <c r="Q2" s="328"/>
      <c r="R2" s="329"/>
      <c r="S2" s="329"/>
      <c r="T2" s="329"/>
      <c r="U2" s="329"/>
      <c r="V2" s="329"/>
      <c r="X2" s="329"/>
      <c r="Y2" s="329"/>
      <c r="Z2" s="330"/>
      <c r="AA2" s="330"/>
      <c r="AB2" s="329"/>
    </row>
    <row r="3" spans="1:17" ht="30" customHeight="1">
      <c r="A3" s="1001" t="s">
        <v>711</v>
      </c>
      <c r="B3" s="998" t="s">
        <v>31</v>
      </c>
      <c r="C3" s="999"/>
      <c r="D3" s="989" t="s">
        <v>32</v>
      </c>
      <c r="E3" s="1000"/>
      <c r="F3" s="989" t="s">
        <v>33</v>
      </c>
      <c r="G3" s="1000"/>
      <c r="H3" s="357" t="s">
        <v>34</v>
      </c>
      <c r="I3" s="358" t="s">
        <v>35</v>
      </c>
      <c r="J3" s="989" t="s">
        <v>36</v>
      </c>
      <c r="K3" s="1000"/>
      <c r="L3" s="989" t="s">
        <v>37</v>
      </c>
      <c r="M3" s="1000"/>
      <c r="N3" s="989" t="s">
        <v>38</v>
      </c>
      <c r="O3" s="996"/>
      <c r="P3" s="303" t="s">
        <v>39</v>
      </c>
      <c r="Q3" s="328"/>
    </row>
    <row r="4" spans="1:17" ht="30" customHeight="1">
      <c r="A4" s="995"/>
      <c r="B4" s="359" t="s">
        <v>671</v>
      </c>
      <c r="C4" s="359" t="s">
        <v>672</v>
      </c>
      <c r="D4" s="340" t="s">
        <v>671</v>
      </c>
      <c r="E4" s="340" t="s">
        <v>672</v>
      </c>
      <c r="F4" s="340" t="s">
        <v>671</v>
      </c>
      <c r="G4" s="340" t="s">
        <v>672</v>
      </c>
      <c r="H4" s="331" t="s">
        <v>671</v>
      </c>
      <c r="I4" s="356" t="s">
        <v>672</v>
      </c>
      <c r="J4" s="340" t="s">
        <v>671</v>
      </c>
      <c r="K4" s="340" t="s">
        <v>672</v>
      </c>
      <c r="L4" s="340" t="s">
        <v>671</v>
      </c>
      <c r="M4" s="340" t="s">
        <v>672</v>
      </c>
      <c r="N4" s="340" t="s">
        <v>671</v>
      </c>
      <c r="O4" s="331" t="s">
        <v>672</v>
      </c>
      <c r="P4" s="360"/>
      <c r="Q4" s="328"/>
    </row>
    <row r="5" spans="1:17" s="323" customFormat="1" ht="64.5" customHeight="1" hidden="1">
      <c r="A5" s="24" t="s">
        <v>25</v>
      </c>
      <c r="B5" s="346">
        <v>39820677</v>
      </c>
      <c r="C5" s="347">
        <v>38647555</v>
      </c>
      <c r="D5" s="347">
        <v>16258207</v>
      </c>
      <c r="E5" s="347">
        <v>12378551</v>
      </c>
      <c r="F5" s="347">
        <v>23562470</v>
      </c>
      <c r="G5" s="347">
        <v>26269004</v>
      </c>
      <c r="H5" s="347">
        <v>13479324</v>
      </c>
      <c r="I5" s="347">
        <v>23205845</v>
      </c>
      <c r="J5" s="347">
        <v>610</v>
      </c>
      <c r="K5" s="347">
        <v>6666306</v>
      </c>
      <c r="L5" s="347">
        <v>13478714</v>
      </c>
      <c r="M5" s="347">
        <v>16539539</v>
      </c>
      <c r="N5" s="347">
        <v>37041184</v>
      </c>
      <c r="O5" s="347">
        <v>42808543</v>
      </c>
      <c r="P5" s="361">
        <v>121311</v>
      </c>
      <c r="Q5" s="348"/>
    </row>
    <row r="6" spans="1:17" s="366" customFormat="1" ht="64.5" customHeight="1">
      <c r="A6" s="24" t="s">
        <v>81</v>
      </c>
      <c r="B6" s="362">
        <v>44833609</v>
      </c>
      <c r="C6" s="363">
        <v>42375674</v>
      </c>
      <c r="D6" s="362">
        <v>16623394</v>
      </c>
      <c r="E6" s="363">
        <v>17566518</v>
      </c>
      <c r="F6" s="362">
        <v>28210215</v>
      </c>
      <c r="G6" s="363">
        <v>24809156</v>
      </c>
      <c r="H6" s="362">
        <v>10356100</v>
      </c>
      <c r="I6" s="363">
        <v>17934471</v>
      </c>
      <c r="J6" s="362">
        <v>182680</v>
      </c>
      <c r="K6" s="363">
        <v>12556110</v>
      </c>
      <c r="L6" s="362">
        <v>10173420</v>
      </c>
      <c r="M6" s="363">
        <v>5378361</v>
      </c>
      <c r="N6" s="362">
        <v>38383635</v>
      </c>
      <c r="O6" s="363">
        <v>30187517</v>
      </c>
      <c r="P6" s="364">
        <v>121311</v>
      </c>
      <c r="Q6" s="365"/>
    </row>
    <row r="7" spans="1:17" s="366" customFormat="1" ht="64.5" customHeight="1">
      <c r="A7" s="24" t="s">
        <v>59</v>
      </c>
      <c r="B7" s="362">
        <v>50221793</v>
      </c>
      <c r="C7" s="363">
        <v>47831121</v>
      </c>
      <c r="D7" s="362">
        <v>20147222</v>
      </c>
      <c r="E7" s="363">
        <v>19582317</v>
      </c>
      <c r="F7" s="362">
        <v>30074571</v>
      </c>
      <c r="G7" s="363">
        <v>28248804</v>
      </c>
      <c r="H7" s="362">
        <v>13709905</v>
      </c>
      <c r="I7" s="363">
        <v>51221471</v>
      </c>
      <c r="J7" s="362">
        <v>289682</v>
      </c>
      <c r="K7" s="363">
        <v>40863928</v>
      </c>
      <c r="L7" s="362">
        <v>13420223</v>
      </c>
      <c r="M7" s="363">
        <v>10357543</v>
      </c>
      <c r="N7" s="362">
        <v>43494794</v>
      </c>
      <c r="O7" s="363">
        <v>38606347</v>
      </c>
      <c r="P7" s="364"/>
      <c r="Q7" s="365"/>
    </row>
    <row r="8" spans="1:17" s="366" customFormat="1" ht="64.5" customHeight="1">
      <c r="A8" s="24" t="s">
        <v>60</v>
      </c>
      <c r="B8" s="362">
        <v>56701294</v>
      </c>
      <c r="C8" s="363">
        <v>53007400</v>
      </c>
      <c r="D8" s="362">
        <v>31086926</v>
      </c>
      <c r="E8" s="363">
        <v>23420408</v>
      </c>
      <c r="F8" s="362">
        <v>25614368</v>
      </c>
      <c r="G8" s="363">
        <f aca="true" t="shared" si="0" ref="F8:G15">C8-E8</f>
        <v>29586992</v>
      </c>
      <c r="H8" s="362">
        <v>10505169</v>
      </c>
      <c r="I8" s="363">
        <v>29081477</v>
      </c>
      <c r="J8" s="362">
        <v>273597</v>
      </c>
      <c r="K8" s="363">
        <v>271506</v>
      </c>
      <c r="L8" s="362">
        <v>10231572</v>
      </c>
      <c r="M8" s="350">
        <f aca="true" t="shared" si="1" ref="L8:M15">I8-K8</f>
        <v>28809971</v>
      </c>
      <c r="N8" s="362">
        <f aca="true" t="shared" si="2" ref="N8:O15">L8+F8</f>
        <v>35845940</v>
      </c>
      <c r="O8" s="362">
        <f t="shared" si="2"/>
        <v>58396963</v>
      </c>
      <c r="P8" s="364"/>
      <c r="Q8" s="365"/>
    </row>
    <row r="9" spans="1:17" s="366" customFormat="1" ht="64.5" customHeight="1">
      <c r="A9" s="24" t="s">
        <v>61</v>
      </c>
      <c r="B9" s="367">
        <v>56467332</v>
      </c>
      <c r="C9" s="363">
        <v>53392129</v>
      </c>
      <c r="D9" s="362">
        <v>33014931</v>
      </c>
      <c r="E9" s="363">
        <v>25548453</v>
      </c>
      <c r="F9" s="362">
        <v>23452401</v>
      </c>
      <c r="G9" s="363">
        <f t="shared" si="0"/>
        <v>27843676</v>
      </c>
      <c r="H9" s="362">
        <v>14726134</v>
      </c>
      <c r="I9" s="363">
        <v>22067454</v>
      </c>
      <c r="J9" s="362">
        <v>496161</v>
      </c>
      <c r="K9" s="363">
        <v>592470</v>
      </c>
      <c r="L9" s="362">
        <v>14229973</v>
      </c>
      <c r="M9" s="350">
        <f t="shared" si="1"/>
        <v>21474984</v>
      </c>
      <c r="N9" s="362">
        <f t="shared" si="2"/>
        <v>37682374</v>
      </c>
      <c r="O9" s="362">
        <f t="shared" si="2"/>
        <v>49318660</v>
      </c>
      <c r="P9" s="364"/>
      <c r="Q9" s="365"/>
    </row>
    <row r="10" spans="1:17" s="366" customFormat="1" ht="64.5" customHeight="1">
      <c r="A10" s="24" t="s">
        <v>62</v>
      </c>
      <c r="B10" s="367">
        <v>55268615</v>
      </c>
      <c r="C10" s="363">
        <v>54472275</v>
      </c>
      <c r="D10" s="362">
        <v>34157938</v>
      </c>
      <c r="E10" s="363">
        <v>28329014</v>
      </c>
      <c r="F10" s="362">
        <v>21110677</v>
      </c>
      <c r="G10" s="363">
        <f t="shared" si="0"/>
        <v>26143261</v>
      </c>
      <c r="H10" s="362">
        <v>20400531</v>
      </c>
      <c r="I10" s="363">
        <v>9150260</v>
      </c>
      <c r="J10" s="362">
        <v>801492</v>
      </c>
      <c r="K10" s="363">
        <v>77926775</v>
      </c>
      <c r="L10" s="362">
        <v>19559039</v>
      </c>
      <c r="M10" s="350">
        <f t="shared" si="1"/>
        <v>-68776515</v>
      </c>
      <c r="N10" s="362">
        <f t="shared" si="2"/>
        <v>40669716</v>
      </c>
      <c r="O10" s="350">
        <f t="shared" si="2"/>
        <v>-42633254</v>
      </c>
      <c r="P10" s="364"/>
      <c r="Q10" s="365"/>
    </row>
    <row r="11" spans="1:17" s="366" customFormat="1" ht="64.5" customHeight="1">
      <c r="A11" s="24" t="s">
        <v>63</v>
      </c>
      <c r="B11" s="367">
        <v>56121210</v>
      </c>
      <c r="C11" s="363">
        <v>55422063</v>
      </c>
      <c r="D11" s="362">
        <v>36044684</v>
      </c>
      <c r="E11" s="363">
        <v>30669240</v>
      </c>
      <c r="F11" s="362">
        <v>20076526</v>
      </c>
      <c r="G11" s="363">
        <f t="shared" si="0"/>
        <v>24752823</v>
      </c>
      <c r="H11" s="362">
        <v>18646702</v>
      </c>
      <c r="I11" s="363">
        <v>67667761</v>
      </c>
      <c r="J11" s="362">
        <v>645404</v>
      </c>
      <c r="K11" s="363">
        <v>2442380</v>
      </c>
      <c r="L11" s="362">
        <v>18001298</v>
      </c>
      <c r="M11" s="350">
        <f t="shared" si="1"/>
        <v>65225381</v>
      </c>
      <c r="N11" s="362">
        <f t="shared" si="2"/>
        <v>38077824</v>
      </c>
      <c r="O11" s="362">
        <f t="shared" si="2"/>
        <v>89978204</v>
      </c>
      <c r="P11" s="364"/>
      <c r="Q11" s="365"/>
    </row>
    <row r="12" spans="1:17" s="366" customFormat="1" ht="64.5" customHeight="1">
      <c r="A12" s="24" t="s">
        <v>64</v>
      </c>
      <c r="B12" s="362">
        <v>57146760</v>
      </c>
      <c r="C12" s="363">
        <v>56805039</v>
      </c>
      <c r="D12" s="362">
        <v>35859961</v>
      </c>
      <c r="E12" s="363">
        <v>35544169</v>
      </c>
      <c r="F12" s="362">
        <f t="shared" si="0"/>
        <v>21286799</v>
      </c>
      <c r="G12" s="363">
        <f t="shared" si="0"/>
        <v>21260870</v>
      </c>
      <c r="H12" s="362">
        <v>10342657</v>
      </c>
      <c r="I12" s="363">
        <v>26400952</v>
      </c>
      <c r="J12" s="362">
        <v>510872</v>
      </c>
      <c r="K12" s="363">
        <v>11825771</v>
      </c>
      <c r="L12" s="362">
        <f t="shared" si="1"/>
        <v>9831785</v>
      </c>
      <c r="M12" s="350">
        <f t="shared" si="1"/>
        <v>14575181</v>
      </c>
      <c r="N12" s="362">
        <f t="shared" si="2"/>
        <v>31118584</v>
      </c>
      <c r="O12" s="362">
        <f t="shared" si="2"/>
        <v>35836051</v>
      </c>
      <c r="P12" s="364"/>
      <c r="Q12" s="365"/>
    </row>
    <row r="13" spans="1:17" s="366" customFormat="1" ht="64.5" customHeight="1">
      <c r="A13" s="24" t="s">
        <v>65</v>
      </c>
      <c r="B13" s="362">
        <v>58204990</v>
      </c>
      <c r="C13" s="363">
        <v>57675440</v>
      </c>
      <c r="D13" s="362">
        <v>38850579</v>
      </c>
      <c r="E13" s="363">
        <v>42601731</v>
      </c>
      <c r="F13" s="362">
        <f t="shared" si="0"/>
        <v>19354411</v>
      </c>
      <c r="G13" s="363">
        <f t="shared" si="0"/>
        <v>15073709</v>
      </c>
      <c r="H13" s="362">
        <v>16320125</v>
      </c>
      <c r="I13" s="363">
        <v>11989414</v>
      </c>
      <c r="J13" s="362">
        <v>708305</v>
      </c>
      <c r="K13" s="363">
        <v>34985287</v>
      </c>
      <c r="L13" s="362">
        <f t="shared" si="1"/>
        <v>15611820</v>
      </c>
      <c r="M13" s="350">
        <f t="shared" si="1"/>
        <v>-22995873</v>
      </c>
      <c r="N13" s="362">
        <f t="shared" si="2"/>
        <v>34966231</v>
      </c>
      <c r="O13" s="368">
        <f t="shared" si="2"/>
        <v>-7922164</v>
      </c>
      <c r="P13" s="364"/>
      <c r="Q13" s="365"/>
    </row>
    <row r="14" spans="1:17" s="366" customFormat="1" ht="64.5" customHeight="1">
      <c r="A14" s="24" t="s">
        <v>66</v>
      </c>
      <c r="B14" s="362">
        <v>60891376</v>
      </c>
      <c r="C14" s="363">
        <v>59046402</v>
      </c>
      <c r="D14" s="362">
        <v>46695554</v>
      </c>
      <c r="E14" s="363">
        <v>50147619</v>
      </c>
      <c r="F14" s="362">
        <f t="shared" si="0"/>
        <v>14195822</v>
      </c>
      <c r="G14" s="363">
        <f t="shared" si="0"/>
        <v>8898783</v>
      </c>
      <c r="H14" s="362">
        <v>19304526</v>
      </c>
      <c r="I14" s="363">
        <v>33491167</v>
      </c>
      <c r="J14" s="362">
        <v>807576</v>
      </c>
      <c r="K14" s="363">
        <v>6834494</v>
      </c>
      <c r="L14" s="362">
        <f t="shared" si="1"/>
        <v>18496950</v>
      </c>
      <c r="M14" s="350">
        <f t="shared" si="1"/>
        <v>26656673</v>
      </c>
      <c r="N14" s="362">
        <f t="shared" si="2"/>
        <v>32692772</v>
      </c>
      <c r="O14" s="362">
        <f t="shared" si="2"/>
        <v>35555456</v>
      </c>
      <c r="P14" s="364"/>
      <c r="Q14" s="365"/>
    </row>
    <row r="15" spans="1:17" s="366" customFormat="1" ht="64.5" customHeight="1">
      <c r="A15" s="21" t="s">
        <v>26</v>
      </c>
      <c r="B15" s="399">
        <v>61169468</v>
      </c>
      <c r="C15" s="400">
        <v>59250545</v>
      </c>
      <c r="D15" s="401">
        <v>54001291</v>
      </c>
      <c r="E15" s="402">
        <v>57728247</v>
      </c>
      <c r="F15" s="403">
        <f t="shared" si="0"/>
        <v>7168177</v>
      </c>
      <c r="G15" s="402">
        <f t="shared" si="0"/>
        <v>1522298</v>
      </c>
      <c r="H15" s="401">
        <v>19011464</v>
      </c>
      <c r="I15" s="401">
        <v>41142126</v>
      </c>
      <c r="J15" s="401">
        <v>760207</v>
      </c>
      <c r="K15" s="401">
        <v>546286</v>
      </c>
      <c r="L15" s="401">
        <f t="shared" si="1"/>
        <v>18251257</v>
      </c>
      <c r="M15" s="402">
        <f t="shared" si="1"/>
        <v>40595840</v>
      </c>
      <c r="N15" s="369">
        <f t="shared" si="2"/>
        <v>25419434</v>
      </c>
      <c r="O15" s="369">
        <f t="shared" si="2"/>
        <v>42118138</v>
      </c>
      <c r="P15" s="364"/>
      <c r="Q15" s="365"/>
    </row>
    <row r="16" spans="1:25" s="316" customFormat="1" ht="18" customHeight="1">
      <c r="A16" s="314" t="s">
        <v>40</v>
      </c>
      <c r="B16" s="315"/>
      <c r="C16" s="315"/>
      <c r="D16" s="315"/>
      <c r="E16" s="315"/>
      <c r="F16" s="315"/>
      <c r="G16" s="315"/>
      <c r="H16" s="315"/>
      <c r="I16" s="370" t="s">
        <v>41</v>
      </c>
      <c r="J16" s="315"/>
      <c r="K16" s="315"/>
      <c r="L16" s="315"/>
      <c r="M16" s="315"/>
      <c r="N16" s="315"/>
      <c r="O16" s="315"/>
      <c r="P16" s="315"/>
      <c r="Q16" s="315"/>
      <c r="R16" s="315"/>
      <c r="S16" s="314"/>
      <c r="T16" s="315"/>
      <c r="U16" s="315"/>
      <c r="V16" s="315"/>
      <c r="W16" s="315"/>
      <c r="X16" s="315"/>
      <c r="Y16" s="315"/>
    </row>
    <row r="17" spans="1:25" s="316" customFormat="1" ht="21" customHeight="1">
      <c r="A17" s="352" t="s">
        <v>981</v>
      </c>
      <c r="B17" s="315"/>
      <c r="D17" s="315"/>
      <c r="F17" s="315"/>
      <c r="H17" s="315"/>
      <c r="J17" s="315"/>
      <c r="L17" s="315"/>
      <c r="N17" s="315"/>
      <c r="P17" s="315">
        <v>121311</v>
      </c>
      <c r="Q17" s="315"/>
      <c r="R17" s="315"/>
      <c r="S17" s="314"/>
      <c r="T17" s="315"/>
      <c r="U17" s="315"/>
      <c r="V17" s="315"/>
      <c r="W17" s="315"/>
      <c r="X17" s="315"/>
      <c r="Y17" s="315"/>
    </row>
    <row r="18" spans="1:23" ht="24" customHeight="1">
      <c r="A18" s="317"/>
      <c r="B18" s="317"/>
      <c r="C18" s="317"/>
      <c r="D18" s="317"/>
      <c r="E18" s="317"/>
      <c r="F18" s="317"/>
      <c r="G18" s="317"/>
      <c r="H18" s="317"/>
      <c r="I18" s="317"/>
      <c r="J18" s="317"/>
      <c r="K18" s="317"/>
      <c r="L18" s="317"/>
      <c r="M18" s="317"/>
      <c r="N18" s="317"/>
      <c r="O18" s="317"/>
      <c r="P18" s="317"/>
      <c r="Q18" s="328"/>
      <c r="W18" s="329"/>
    </row>
    <row r="19" spans="2:29" ht="24" customHeight="1">
      <c r="B19" s="353"/>
      <c r="C19" s="353"/>
      <c r="Q19" s="328"/>
      <c r="R19" s="329"/>
      <c r="S19" s="329"/>
      <c r="T19" s="329"/>
      <c r="U19" s="329"/>
      <c r="V19" s="329"/>
      <c r="W19" s="329"/>
      <c r="X19" s="329"/>
      <c r="Y19" s="329"/>
      <c r="Z19" s="329"/>
      <c r="AA19" s="329"/>
      <c r="AB19" s="329"/>
      <c r="AC19" s="329"/>
    </row>
    <row r="20" spans="2:29" ht="24" customHeight="1">
      <c r="B20" s="353"/>
      <c r="C20" s="353"/>
      <c r="Q20" s="328"/>
      <c r="R20" s="329"/>
      <c r="S20" s="329"/>
      <c r="T20" s="329"/>
      <c r="W20" s="329"/>
      <c r="X20" s="329"/>
      <c r="Y20" s="329"/>
      <c r="AA20" s="329"/>
      <c r="AB20" s="329"/>
      <c r="AC20" s="329"/>
    </row>
    <row r="21" spans="2:29" ht="24" customHeight="1">
      <c r="B21" s="353"/>
      <c r="C21" s="353"/>
      <c r="Q21" s="328"/>
      <c r="R21" s="329"/>
      <c r="S21" s="329"/>
      <c r="T21" s="329"/>
      <c r="U21" s="329"/>
      <c r="V21" s="329"/>
      <c r="W21" s="329"/>
      <c r="X21" s="329"/>
      <c r="Y21" s="329"/>
      <c r="Z21" s="329"/>
      <c r="AA21" s="329"/>
      <c r="AB21" s="329"/>
      <c r="AC21" s="329"/>
    </row>
    <row r="22" spans="1:29" ht="24" customHeight="1">
      <c r="A22" s="354"/>
      <c r="B22" s="355"/>
      <c r="C22" s="355"/>
      <c r="D22" s="354"/>
      <c r="E22" s="354"/>
      <c r="F22" s="354"/>
      <c r="G22" s="354"/>
      <c r="H22" s="354"/>
      <c r="I22" s="354"/>
      <c r="J22" s="354"/>
      <c r="K22" s="354"/>
      <c r="L22" s="354"/>
      <c r="M22" s="354"/>
      <c r="N22" s="354"/>
      <c r="O22" s="354"/>
      <c r="P22" s="354"/>
      <c r="Q22" s="329"/>
      <c r="R22" s="329"/>
      <c r="S22" s="329"/>
      <c r="T22" s="329"/>
      <c r="U22" s="329"/>
      <c r="V22" s="329"/>
      <c r="W22" s="329"/>
      <c r="X22" s="329"/>
      <c r="Y22" s="329"/>
      <c r="Z22" s="329"/>
      <c r="AA22" s="329"/>
      <c r="AB22" s="329"/>
      <c r="AC22" s="329"/>
    </row>
    <row r="23" spans="1:29" ht="24" customHeight="1">
      <c r="A23" s="354"/>
      <c r="B23" s="355"/>
      <c r="C23" s="355"/>
      <c r="D23" s="354"/>
      <c r="E23" s="354"/>
      <c r="F23" s="354"/>
      <c r="G23" s="354"/>
      <c r="H23" s="354"/>
      <c r="I23" s="354"/>
      <c r="J23" s="354"/>
      <c r="K23" s="354"/>
      <c r="L23" s="354"/>
      <c r="M23" s="354"/>
      <c r="N23" s="354"/>
      <c r="O23" s="354"/>
      <c r="P23" s="354"/>
      <c r="Q23" s="329"/>
      <c r="R23" s="329"/>
      <c r="S23" s="329"/>
      <c r="T23" s="329"/>
      <c r="U23" s="329"/>
      <c r="V23" s="329"/>
      <c r="W23" s="329"/>
      <c r="X23" s="329"/>
      <c r="Y23" s="329"/>
      <c r="Z23" s="329"/>
      <c r="AA23" s="329"/>
      <c r="AB23" s="329"/>
      <c r="AC23" s="329"/>
    </row>
    <row r="24" spans="1:29" ht="24" customHeight="1">
      <c r="A24" s="354"/>
      <c r="B24" s="355"/>
      <c r="C24" s="355"/>
      <c r="D24" s="354"/>
      <c r="E24" s="354"/>
      <c r="F24" s="354"/>
      <c r="G24" s="354"/>
      <c r="H24" s="354"/>
      <c r="I24" s="354"/>
      <c r="J24" s="354"/>
      <c r="K24" s="354"/>
      <c r="L24" s="354"/>
      <c r="M24" s="354"/>
      <c r="N24" s="354"/>
      <c r="O24" s="354"/>
      <c r="P24" s="354"/>
      <c r="Q24" s="329"/>
      <c r="R24" s="329"/>
      <c r="S24" s="329"/>
      <c r="T24" s="329"/>
      <c r="U24" s="329"/>
      <c r="V24" s="329"/>
      <c r="W24" s="329"/>
      <c r="X24" s="329"/>
      <c r="Y24" s="329"/>
      <c r="Z24" s="329"/>
      <c r="AA24" s="329"/>
      <c r="AB24" s="329"/>
      <c r="AC24" s="329"/>
    </row>
    <row r="25" spans="1:29" ht="24" customHeight="1">
      <c r="A25" s="354"/>
      <c r="B25" s="355"/>
      <c r="C25" s="355"/>
      <c r="D25" s="354"/>
      <c r="E25" s="354"/>
      <c r="F25" s="354"/>
      <c r="G25" s="354"/>
      <c r="H25" s="354"/>
      <c r="I25" s="354"/>
      <c r="J25" s="354"/>
      <c r="K25" s="354"/>
      <c r="L25" s="354"/>
      <c r="M25" s="354"/>
      <c r="N25" s="354"/>
      <c r="O25" s="354"/>
      <c r="P25" s="354"/>
      <c r="Q25" s="329"/>
      <c r="R25" s="329"/>
      <c r="S25" s="329"/>
      <c r="T25" s="329"/>
      <c r="U25" s="329"/>
      <c r="V25" s="329"/>
      <c r="W25" s="329"/>
      <c r="X25" s="329"/>
      <c r="Y25" s="329"/>
      <c r="Z25" s="329"/>
      <c r="AA25" s="329"/>
      <c r="AB25" s="329"/>
      <c r="AC25" s="329"/>
    </row>
  </sheetData>
  <mergeCells count="12">
    <mergeCell ref="L3:M3"/>
    <mergeCell ref="A1:H1"/>
    <mergeCell ref="A2:H2"/>
    <mergeCell ref="I1:O1"/>
    <mergeCell ref="I2:M2"/>
    <mergeCell ref="N3:O3"/>
    <mergeCell ref="N2:O2"/>
    <mergeCell ref="A3:A4"/>
    <mergeCell ref="B3:C3"/>
    <mergeCell ref="D3:E3"/>
    <mergeCell ref="F3:G3"/>
    <mergeCell ref="J3:K3"/>
  </mergeCells>
  <printOptions/>
  <pageMargins left="0.6299212598425197" right="0.1968503937007874" top="0.5905511811023623" bottom="0.7874015748031497" header="0" footer="0"/>
  <pageSetup horizontalDpi="600" verticalDpi="600" orientation="portrait" pageOrder="overThenDown" paperSize="9" scale="95" r:id="rId1"/>
</worksheet>
</file>

<file path=xl/worksheets/sheet57.xml><?xml version="1.0" encoding="utf-8"?>
<worksheet xmlns="http://schemas.openxmlformats.org/spreadsheetml/2006/main" xmlns:r="http://schemas.openxmlformats.org/officeDocument/2006/relationships">
  <sheetPr>
    <tabColor indexed="46"/>
  </sheetPr>
  <dimension ref="A1:V35"/>
  <sheetViews>
    <sheetView workbookViewId="0" topLeftCell="A1">
      <pane ySplit="4" topLeftCell="BM15" activePane="bottomLeft" state="frozen"/>
      <selection pane="topLeft" activeCell="F17" sqref="F17"/>
      <selection pane="bottomLeft" activeCell="B15" sqref="B15"/>
    </sheetView>
  </sheetViews>
  <sheetFormatPr defaultColWidth="9.00390625" defaultRowHeight="16.5"/>
  <cols>
    <col min="1" max="1" width="8.00390625" style="0" customWidth="1"/>
    <col min="2" max="11" width="15.625" style="0" customWidth="1"/>
    <col min="12" max="12" width="8.00390625" style="0" customWidth="1"/>
    <col min="13" max="22" width="15.625" style="0" customWidth="1"/>
    <col min="23" max="16384" width="8.625" style="0" customWidth="1"/>
  </cols>
  <sheetData>
    <row r="1" spans="1:22" s="373" customFormat="1" ht="30" customHeight="1">
      <c r="A1" s="1005" t="s">
        <v>42</v>
      </c>
      <c r="B1" s="1005"/>
      <c r="C1" s="1005"/>
      <c r="D1" s="1005"/>
      <c r="E1" s="1005"/>
      <c r="F1" s="1005"/>
      <c r="G1" s="371" t="s">
        <v>43</v>
      </c>
      <c r="H1" s="372"/>
      <c r="I1" s="372"/>
      <c r="J1" s="372"/>
      <c r="K1" s="372"/>
      <c r="L1" s="372"/>
      <c r="M1" s="1005" t="s">
        <v>42</v>
      </c>
      <c r="N1" s="1005"/>
      <c r="O1" s="1005"/>
      <c r="P1" s="1005"/>
      <c r="Q1" s="1005"/>
      <c r="R1" s="371" t="s">
        <v>44</v>
      </c>
      <c r="S1" s="371"/>
      <c r="T1" s="371"/>
      <c r="U1" s="371"/>
      <c r="V1" s="371"/>
    </row>
    <row r="2" spans="1:22" s="377" customFormat="1" ht="30" customHeight="1">
      <c r="A2" s="1006" t="s">
        <v>57</v>
      </c>
      <c r="B2" s="1006"/>
      <c r="C2" s="1006"/>
      <c r="D2" s="1006"/>
      <c r="E2" s="1006"/>
      <c r="F2" s="1006"/>
      <c r="G2" s="374" t="s">
        <v>153</v>
      </c>
      <c r="H2" s="375"/>
      <c r="I2" s="375"/>
      <c r="J2" s="375"/>
      <c r="K2" s="376" t="s">
        <v>45</v>
      </c>
      <c r="L2" s="375"/>
      <c r="M2" s="1006" t="s">
        <v>57</v>
      </c>
      <c r="N2" s="1006"/>
      <c r="O2" s="1006"/>
      <c r="P2" s="1006"/>
      <c r="Q2" s="1006"/>
      <c r="R2" s="374" t="s">
        <v>58</v>
      </c>
      <c r="T2" s="378"/>
      <c r="V2" s="376" t="s">
        <v>45</v>
      </c>
    </row>
    <row r="3" spans="1:22" s="382" customFormat="1" ht="24.75" customHeight="1">
      <c r="A3" s="1007" t="s">
        <v>46</v>
      </c>
      <c r="B3" s="1002" t="s">
        <v>47</v>
      </c>
      <c r="C3" s="1002"/>
      <c r="D3" s="1002"/>
      <c r="E3" s="1002"/>
      <c r="F3" s="1003"/>
      <c r="G3" s="1004" t="s">
        <v>48</v>
      </c>
      <c r="H3" s="1002"/>
      <c r="I3" s="1002"/>
      <c r="J3" s="1002"/>
      <c r="K3" s="1003"/>
      <c r="L3" s="1007" t="s">
        <v>46</v>
      </c>
      <c r="M3" s="1002" t="s">
        <v>49</v>
      </c>
      <c r="N3" s="1002"/>
      <c r="O3" s="1002"/>
      <c r="P3" s="1002"/>
      <c r="Q3" s="1003"/>
      <c r="R3" s="1004" t="s">
        <v>50</v>
      </c>
      <c r="S3" s="1002"/>
      <c r="T3" s="1002"/>
      <c r="U3" s="1002"/>
      <c r="V3" s="1003"/>
    </row>
    <row r="4" spans="1:22" s="384" customFormat="1" ht="32.25" customHeight="1">
      <c r="A4" s="1007"/>
      <c r="B4" s="379" t="s">
        <v>51</v>
      </c>
      <c r="C4" s="379" t="s">
        <v>52</v>
      </c>
      <c r="D4" s="383" t="s">
        <v>53</v>
      </c>
      <c r="E4" s="383" t="s">
        <v>54</v>
      </c>
      <c r="F4" s="380" t="s">
        <v>139</v>
      </c>
      <c r="G4" s="381" t="s">
        <v>51</v>
      </c>
      <c r="H4" s="379" t="s">
        <v>52</v>
      </c>
      <c r="I4" s="383" t="s">
        <v>53</v>
      </c>
      <c r="J4" s="379" t="s">
        <v>54</v>
      </c>
      <c r="K4" s="380" t="s">
        <v>139</v>
      </c>
      <c r="L4" s="1007"/>
      <c r="M4" s="379" t="s">
        <v>51</v>
      </c>
      <c r="N4" s="379" t="s">
        <v>52</v>
      </c>
      <c r="O4" s="383" t="s">
        <v>53</v>
      </c>
      <c r="P4" s="383" t="s">
        <v>54</v>
      </c>
      <c r="Q4" s="380" t="s">
        <v>139</v>
      </c>
      <c r="R4" s="381" t="s">
        <v>51</v>
      </c>
      <c r="S4" s="379" t="s">
        <v>52</v>
      </c>
      <c r="T4" s="383" t="s">
        <v>53</v>
      </c>
      <c r="U4" s="379" t="s">
        <v>54</v>
      </c>
      <c r="V4" s="380" t="s">
        <v>139</v>
      </c>
    </row>
    <row r="5" spans="1:22" s="389" customFormat="1" ht="60.75" customHeight="1" hidden="1">
      <c r="A5" s="47" t="s">
        <v>77</v>
      </c>
      <c r="B5" s="385">
        <v>259629</v>
      </c>
      <c r="C5" s="386">
        <v>14159</v>
      </c>
      <c r="D5" s="386">
        <v>0</v>
      </c>
      <c r="E5" s="387">
        <v>0</v>
      </c>
      <c r="F5" s="387">
        <v>273788</v>
      </c>
      <c r="G5" s="388">
        <v>113949755</v>
      </c>
      <c r="H5" s="387">
        <v>9804080</v>
      </c>
      <c r="I5" s="387">
        <v>0</v>
      </c>
      <c r="J5" s="387">
        <v>0</v>
      </c>
      <c r="K5" s="387">
        <v>123753835</v>
      </c>
      <c r="L5" s="47" t="s">
        <v>77</v>
      </c>
      <c r="M5" s="388">
        <v>78173308</v>
      </c>
      <c r="N5" s="387">
        <v>5868383</v>
      </c>
      <c r="O5" s="387">
        <v>0</v>
      </c>
      <c r="P5" s="387">
        <v>0</v>
      </c>
      <c r="Q5" s="387">
        <v>84041691</v>
      </c>
      <c r="R5" s="388">
        <v>20659404</v>
      </c>
      <c r="S5" s="387">
        <v>1266205</v>
      </c>
      <c r="T5" s="387">
        <v>0</v>
      </c>
      <c r="U5" s="387">
        <v>0</v>
      </c>
      <c r="V5" s="387">
        <v>21925609</v>
      </c>
    </row>
    <row r="6" spans="1:22" s="389" customFormat="1" ht="60.75" customHeight="1">
      <c r="A6" s="47" t="s">
        <v>81</v>
      </c>
      <c r="B6" s="396">
        <v>195393</v>
      </c>
      <c r="C6" s="397">
        <v>19375</v>
      </c>
      <c r="D6" s="397">
        <v>0</v>
      </c>
      <c r="E6" s="393">
        <v>0</v>
      </c>
      <c r="F6" s="393">
        <v>214768</v>
      </c>
      <c r="G6" s="392">
        <v>129061580</v>
      </c>
      <c r="H6" s="393">
        <v>12722761</v>
      </c>
      <c r="I6" s="393">
        <v>0</v>
      </c>
      <c r="J6" s="393">
        <v>0</v>
      </c>
      <c r="K6" s="393">
        <v>141784341</v>
      </c>
      <c r="L6" s="47" t="s">
        <v>81</v>
      </c>
      <c r="M6" s="392">
        <v>86372005</v>
      </c>
      <c r="N6" s="393">
        <v>7806776</v>
      </c>
      <c r="O6" s="393">
        <v>0</v>
      </c>
      <c r="P6" s="393">
        <v>0</v>
      </c>
      <c r="Q6" s="393">
        <v>94178781</v>
      </c>
      <c r="R6" s="392">
        <v>22222275</v>
      </c>
      <c r="S6" s="393">
        <v>1782276</v>
      </c>
      <c r="T6" s="393">
        <v>0</v>
      </c>
      <c r="U6" s="393">
        <v>0</v>
      </c>
      <c r="V6" s="393">
        <v>24004551</v>
      </c>
    </row>
    <row r="7" spans="1:22" s="389" customFormat="1" ht="60.75" customHeight="1">
      <c r="A7" s="47" t="s">
        <v>59</v>
      </c>
      <c r="B7" s="396">
        <v>117261</v>
      </c>
      <c r="C7" s="397">
        <v>25360</v>
      </c>
      <c r="D7" s="397">
        <v>0</v>
      </c>
      <c r="E7" s="393">
        <v>0</v>
      </c>
      <c r="F7" s="393">
        <v>142621</v>
      </c>
      <c r="G7" s="392">
        <v>145821955</v>
      </c>
      <c r="H7" s="393">
        <v>18410678</v>
      </c>
      <c r="I7" s="393">
        <v>0</v>
      </c>
      <c r="J7" s="393">
        <v>0</v>
      </c>
      <c r="K7" s="393">
        <v>164232633</v>
      </c>
      <c r="L7" s="47" t="s">
        <v>59</v>
      </c>
      <c r="M7" s="392">
        <v>95826211</v>
      </c>
      <c r="N7" s="393">
        <v>11520924</v>
      </c>
      <c r="O7" s="393">
        <v>0</v>
      </c>
      <c r="P7" s="393">
        <v>0</v>
      </c>
      <c r="Q7" s="393">
        <v>107347135</v>
      </c>
      <c r="R7" s="392">
        <v>24334630</v>
      </c>
      <c r="S7" s="393">
        <v>2731770</v>
      </c>
      <c r="T7" s="393">
        <v>0</v>
      </c>
      <c r="U7" s="393">
        <v>0</v>
      </c>
      <c r="V7" s="393">
        <v>27066400</v>
      </c>
    </row>
    <row r="8" spans="1:22" s="389" customFormat="1" ht="60.75" customHeight="1">
      <c r="A8" s="47" t="s">
        <v>60</v>
      </c>
      <c r="B8" s="396">
        <v>58829</v>
      </c>
      <c r="C8" s="393">
        <v>34775</v>
      </c>
      <c r="D8" s="397">
        <v>0</v>
      </c>
      <c r="E8" s="393">
        <v>1931</v>
      </c>
      <c r="F8" s="393">
        <v>95535</v>
      </c>
      <c r="G8" s="392">
        <v>163598032</v>
      </c>
      <c r="H8" s="392">
        <v>34399051</v>
      </c>
      <c r="I8" s="393">
        <v>0</v>
      </c>
      <c r="J8" s="393">
        <v>3279811</v>
      </c>
      <c r="K8" s="393">
        <v>201276894</v>
      </c>
      <c r="L8" s="47" t="s">
        <v>60</v>
      </c>
      <c r="M8" s="392">
        <v>106199590</v>
      </c>
      <c r="N8" s="393">
        <v>21823528</v>
      </c>
      <c r="O8" s="393">
        <v>0</v>
      </c>
      <c r="P8" s="392">
        <v>2113448</v>
      </c>
      <c r="Q8" s="393">
        <v>130136566</v>
      </c>
      <c r="R8" s="392">
        <v>25830600</v>
      </c>
      <c r="S8" s="393">
        <v>5241347</v>
      </c>
      <c r="T8" s="393">
        <v>0</v>
      </c>
      <c r="U8" s="393">
        <v>514808</v>
      </c>
      <c r="V8" s="393">
        <v>31586755</v>
      </c>
    </row>
    <row r="9" spans="1:22" s="389" customFormat="1" ht="60.75" customHeight="1">
      <c r="A9" s="47" t="s">
        <v>61</v>
      </c>
      <c r="B9" s="396">
        <v>54879</v>
      </c>
      <c r="C9" s="393">
        <v>39527</v>
      </c>
      <c r="D9" s="397">
        <v>0</v>
      </c>
      <c r="E9" s="393">
        <v>1273</v>
      </c>
      <c r="F9" s="393">
        <v>95679</v>
      </c>
      <c r="G9" s="392">
        <v>180438708</v>
      </c>
      <c r="H9" s="392">
        <v>46404444</v>
      </c>
      <c r="I9" s="393">
        <v>0</v>
      </c>
      <c r="J9" s="393">
        <v>1616331</v>
      </c>
      <c r="K9" s="393">
        <v>228459483</v>
      </c>
      <c r="L9" s="47" t="s">
        <v>61</v>
      </c>
      <c r="M9" s="392">
        <v>115860045</v>
      </c>
      <c r="N9" s="393">
        <v>29488092</v>
      </c>
      <c r="O9" s="393">
        <v>0</v>
      </c>
      <c r="P9" s="392">
        <v>1051438</v>
      </c>
      <c r="Q9" s="393">
        <v>146399575</v>
      </c>
      <c r="R9" s="392">
        <v>27177095</v>
      </c>
      <c r="S9" s="393">
        <v>7041624</v>
      </c>
      <c r="T9" s="393">
        <v>0</v>
      </c>
      <c r="U9" s="393">
        <v>265359</v>
      </c>
      <c r="V9" s="393">
        <v>34484078</v>
      </c>
    </row>
    <row r="10" spans="1:22" s="389" customFormat="1" ht="60.75" customHeight="1">
      <c r="A10" s="47" t="s">
        <v>62</v>
      </c>
      <c r="B10" s="396">
        <v>55746</v>
      </c>
      <c r="C10" s="393">
        <v>24989</v>
      </c>
      <c r="D10" s="393">
        <v>35</v>
      </c>
      <c r="E10" s="394">
        <v>-2377</v>
      </c>
      <c r="F10" s="393">
        <v>78393</v>
      </c>
      <c r="G10" s="392">
        <v>196096656</v>
      </c>
      <c r="H10" s="393">
        <v>7766630</v>
      </c>
      <c r="I10" s="393">
        <v>93789</v>
      </c>
      <c r="J10" s="394">
        <v>-8085360</v>
      </c>
      <c r="K10" s="393">
        <v>195871715</v>
      </c>
      <c r="L10" s="47" t="s">
        <v>62</v>
      </c>
      <c r="M10" s="392">
        <v>124946879</v>
      </c>
      <c r="N10" s="393">
        <v>4974704</v>
      </c>
      <c r="O10" s="393">
        <v>59503</v>
      </c>
      <c r="P10" s="394">
        <v>-5103706</v>
      </c>
      <c r="Q10" s="393">
        <v>124877380</v>
      </c>
      <c r="R10" s="392">
        <v>28574707</v>
      </c>
      <c r="S10" s="393">
        <v>1430848</v>
      </c>
      <c r="T10" s="393">
        <v>13620</v>
      </c>
      <c r="U10" s="394">
        <v>-1143468</v>
      </c>
      <c r="V10" s="393">
        <v>28875707</v>
      </c>
    </row>
    <row r="11" spans="1:22" s="389" customFormat="1" ht="60.75" customHeight="1">
      <c r="A11" s="47" t="s">
        <v>63</v>
      </c>
      <c r="B11" s="396">
        <v>22787</v>
      </c>
      <c r="C11" s="393">
        <v>34898</v>
      </c>
      <c r="D11" s="393">
        <v>302</v>
      </c>
      <c r="E11" s="394">
        <v>-695</v>
      </c>
      <c r="F11" s="393">
        <f>SUM(B11:E11)</f>
        <v>57292</v>
      </c>
      <c r="G11" s="392">
        <v>210939715</v>
      </c>
      <c r="H11" s="393">
        <v>44591481</v>
      </c>
      <c r="I11" s="393">
        <v>1086050</v>
      </c>
      <c r="J11" s="394">
        <v>-1835212</v>
      </c>
      <c r="K11" s="393">
        <f>SUM(G11:J11)</f>
        <v>254782034</v>
      </c>
      <c r="L11" s="47" t="s">
        <v>63</v>
      </c>
      <c r="M11" s="392">
        <v>132833171</v>
      </c>
      <c r="N11" s="393">
        <v>28097212</v>
      </c>
      <c r="O11" s="393">
        <v>682549</v>
      </c>
      <c r="P11" s="394">
        <v>-1179207</v>
      </c>
      <c r="Q11" s="393">
        <f>SUM(M11:P11)</f>
        <v>160433725</v>
      </c>
      <c r="R11" s="392">
        <v>30631138</v>
      </c>
      <c r="S11" s="393">
        <v>6698960</v>
      </c>
      <c r="T11" s="393">
        <v>155571</v>
      </c>
      <c r="U11" s="394">
        <v>-249330</v>
      </c>
      <c r="V11" s="393">
        <f>SUM(R11:U11)</f>
        <v>37236339</v>
      </c>
    </row>
    <row r="12" spans="1:22" s="389" customFormat="1" ht="60.75" customHeight="1">
      <c r="A12" s="47" t="s">
        <v>64</v>
      </c>
      <c r="B12" s="393">
        <v>26176</v>
      </c>
      <c r="C12" s="393">
        <v>37351</v>
      </c>
      <c r="D12" s="393">
        <v>758</v>
      </c>
      <c r="E12" s="394">
        <v>-451</v>
      </c>
      <c r="F12" s="393">
        <f>SUM(B12:E12)</f>
        <v>63834</v>
      </c>
      <c r="G12" s="392">
        <v>224346592</v>
      </c>
      <c r="H12" s="393">
        <v>52948287</v>
      </c>
      <c r="I12" s="393">
        <v>2668808</v>
      </c>
      <c r="J12" s="394">
        <v>-1000705</v>
      </c>
      <c r="K12" s="393">
        <f>SUM(G12:J12)</f>
        <v>278962982</v>
      </c>
      <c r="L12" s="47" t="s">
        <v>64</v>
      </c>
      <c r="M12" s="392">
        <v>139512694</v>
      </c>
      <c r="N12" s="393">
        <v>33295302</v>
      </c>
      <c r="O12" s="393">
        <v>1665653</v>
      </c>
      <c r="P12" s="394">
        <v>-660246</v>
      </c>
      <c r="Q12" s="393">
        <f>SUM(M12:P12)</f>
        <v>173813403</v>
      </c>
      <c r="R12" s="392">
        <v>31802219</v>
      </c>
      <c r="S12" s="393">
        <v>7883740</v>
      </c>
      <c r="T12" s="393">
        <v>379577</v>
      </c>
      <c r="U12" s="394">
        <v>-131052</v>
      </c>
      <c r="V12" s="393">
        <f>SUM(R12:U12)</f>
        <v>39934484</v>
      </c>
    </row>
    <row r="13" spans="1:22" s="389" customFormat="1" ht="60.75" customHeight="1">
      <c r="A13" s="47" t="s">
        <v>65</v>
      </c>
      <c r="B13" s="393">
        <v>19587</v>
      </c>
      <c r="C13" s="393">
        <v>34937</v>
      </c>
      <c r="D13" s="393">
        <v>732</v>
      </c>
      <c r="E13" s="394">
        <v>-1027</v>
      </c>
      <c r="F13" s="393">
        <f>SUM(B13:E13)</f>
        <v>54229</v>
      </c>
      <c r="G13" s="392">
        <v>234893830</v>
      </c>
      <c r="H13" s="393">
        <v>39923290</v>
      </c>
      <c r="I13" s="393">
        <v>2574523</v>
      </c>
      <c r="J13" s="394">
        <v>-4094386</v>
      </c>
      <c r="K13" s="393">
        <f>SUM(G13:J13)</f>
        <v>273297257</v>
      </c>
      <c r="L13" s="47" t="s">
        <v>65</v>
      </c>
      <c r="M13" s="392">
        <v>144715526</v>
      </c>
      <c r="N13" s="393">
        <v>25269307</v>
      </c>
      <c r="O13" s="393">
        <v>1606451</v>
      </c>
      <c r="P13" s="394">
        <v>-2566830</v>
      </c>
      <c r="Q13" s="393">
        <f>SUM(M13:P13)</f>
        <v>169024454</v>
      </c>
      <c r="R13" s="392">
        <v>31132448</v>
      </c>
      <c r="S13" s="393">
        <v>6108272</v>
      </c>
      <c r="T13" s="393">
        <v>366089</v>
      </c>
      <c r="U13" s="394">
        <v>-552908</v>
      </c>
      <c r="V13" s="393">
        <f>SUM(R13:U13)</f>
        <v>37053901</v>
      </c>
    </row>
    <row r="14" spans="1:22" s="389" customFormat="1" ht="60.75" customHeight="1">
      <c r="A14" s="47" t="s">
        <v>66</v>
      </c>
      <c r="B14" s="393">
        <v>20236</v>
      </c>
      <c r="C14" s="393">
        <v>38504</v>
      </c>
      <c r="D14" s="393">
        <v>707</v>
      </c>
      <c r="E14" s="394">
        <v>-607</v>
      </c>
      <c r="F14" s="393">
        <f>SUM(B14:E14)</f>
        <v>58840</v>
      </c>
      <c r="G14" s="392">
        <v>242296532</v>
      </c>
      <c r="H14" s="393">
        <v>55360491</v>
      </c>
      <c r="I14" s="393">
        <v>2480239</v>
      </c>
      <c r="J14" s="394">
        <v>-2277829</v>
      </c>
      <c r="K14" s="393">
        <f>SUM(G14:J14)</f>
        <v>297859433</v>
      </c>
      <c r="L14" s="47" t="s">
        <v>66</v>
      </c>
      <c r="M14" s="395">
        <v>147971774</v>
      </c>
      <c r="N14" s="393">
        <v>34709270</v>
      </c>
      <c r="O14" s="393">
        <v>1547249</v>
      </c>
      <c r="P14" s="394">
        <v>-1456175</v>
      </c>
      <c r="Q14" s="393">
        <f>SUM(M14:P14)</f>
        <v>182772118</v>
      </c>
      <c r="R14" s="392">
        <v>29371631</v>
      </c>
      <c r="S14" s="393">
        <v>8051214</v>
      </c>
      <c r="T14" s="393">
        <v>352601</v>
      </c>
      <c r="U14" s="394">
        <v>-324466</v>
      </c>
      <c r="V14" s="393">
        <f>SUM(R14:U14)</f>
        <v>37450980</v>
      </c>
    </row>
    <row r="15" spans="1:22" s="407" customFormat="1" ht="60.75" customHeight="1">
      <c r="A15" s="408" t="s">
        <v>719</v>
      </c>
      <c r="B15" s="405">
        <v>16272</v>
      </c>
      <c r="C15" s="406">
        <v>43973</v>
      </c>
      <c r="D15" s="406">
        <v>594</v>
      </c>
      <c r="E15" s="406">
        <v>-318</v>
      </c>
      <c r="F15" s="404">
        <f>SUM(B15:E15)</f>
        <v>60521</v>
      </c>
      <c r="G15" s="406">
        <v>246507595</v>
      </c>
      <c r="H15" s="406">
        <v>79387157</v>
      </c>
      <c r="I15" s="406">
        <v>2062451</v>
      </c>
      <c r="J15" s="406">
        <v>-1004468</v>
      </c>
      <c r="K15" s="404">
        <f>SUM(G15:J15)</f>
        <v>326952735</v>
      </c>
      <c r="L15" s="410" t="s">
        <v>719</v>
      </c>
      <c r="M15" s="405">
        <v>149253703</v>
      </c>
      <c r="N15" s="406">
        <v>49301021</v>
      </c>
      <c r="O15" s="406">
        <v>1284918</v>
      </c>
      <c r="P15" s="406">
        <v>-683308</v>
      </c>
      <c r="Q15" s="404">
        <f>SUM(M15:P15)</f>
        <v>199156334</v>
      </c>
      <c r="R15" s="406">
        <v>25404902</v>
      </c>
      <c r="S15" s="406">
        <v>10763168</v>
      </c>
      <c r="T15" s="406">
        <v>292832</v>
      </c>
      <c r="U15" s="406">
        <v>-181419</v>
      </c>
      <c r="V15" s="404">
        <f>SUM(R15:U15)</f>
        <v>36279483</v>
      </c>
    </row>
    <row r="16" spans="2:22" ht="15.75">
      <c r="B16" s="390"/>
      <c r="C16" s="390"/>
      <c r="D16" s="409"/>
      <c r="E16" s="390"/>
      <c r="F16" s="390"/>
      <c r="G16" s="390"/>
      <c r="H16" s="390"/>
      <c r="I16" s="390"/>
      <c r="J16" s="390"/>
      <c r="K16" s="390"/>
      <c r="M16" s="390"/>
      <c r="N16" s="390"/>
      <c r="O16" s="390"/>
      <c r="P16" s="390"/>
      <c r="Q16" s="390"/>
      <c r="R16" s="390"/>
      <c r="S16" s="390"/>
      <c r="T16" s="390"/>
      <c r="U16" s="390"/>
      <c r="V16" s="390"/>
    </row>
    <row r="17" spans="2:22" ht="15.75">
      <c r="B17" s="391"/>
      <c r="C17" s="391"/>
      <c r="D17" s="391"/>
      <c r="E17" s="391"/>
      <c r="F17" s="391"/>
      <c r="G17" s="391"/>
      <c r="H17" s="391"/>
      <c r="I17" s="391"/>
      <c r="J17" s="391"/>
      <c r="K17" s="391"/>
      <c r="M17" s="391"/>
      <c r="N17" s="391"/>
      <c r="O17" s="391"/>
      <c r="P17" s="391"/>
      <c r="Q17" s="391"/>
      <c r="R17" s="391"/>
      <c r="S17" s="391"/>
      <c r="T17" s="391"/>
      <c r="U17" s="391"/>
      <c r="V17" s="391"/>
    </row>
    <row r="18" spans="2:22" ht="15.75">
      <c r="B18" s="391"/>
      <c r="C18" s="391"/>
      <c r="D18" s="391"/>
      <c r="E18" s="391"/>
      <c r="F18" s="391"/>
      <c r="G18" s="391"/>
      <c r="H18" s="391"/>
      <c r="I18" s="391"/>
      <c r="J18" s="391"/>
      <c r="K18" s="391"/>
      <c r="M18" s="391"/>
      <c r="N18" s="391"/>
      <c r="O18" s="391"/>
      <c r="P18" s="391"/>
      <c r="Q18" s="391"/>
      <c r="R18" s="391"/>
      <c r="S18" s="391"/>
      <c r="T18" s="391"/>
      <c r="U18" s="391"/>
      <c r="V18" s="391"/>
    </row>
    <row r="19" spans="2:22" ht="15.75">
      <c r="B19" s="391"/>
      <c r="C19" s="391"/>
      <c r="D19" s="391"/>
      <c r="E19" s="391"/>
      <c r="F19" s="391"/>
      <c r="G19" s="391"/>
      <c r="H19" s="391"/>
      <c r="I19" s="391"/>
      <c r="J19" s="391"/>
      <c r="K19" s="391"/>
      <c r="M19" s="391"/>
      <c r="N19" s="391"/>
      <c r="O19" s="391"/>
      <c r="P19" s="391"/>
      <c r="Q19" s="391"/>
      <c r="R19" s="391"/>
      <c r="S19" s="391"/>
      <c r="T19" s="391"/>
      <c r="U19" s="391"/>
      <c r="V19" s="391"/>
    </row>
    <row r="20" spans="2:22" ht="15.75">
      <c r="B20" s="391"/>
      <c r="C20" s="391"/>
      <c r="D20" s="391"/>
      <c r="E20" s="391"/>
      <c r="F20" s="391"/>
      <c r="G20" s="391"/>
      <c r="H20" s="391"/>
      <c r="I20" s="391"/>
      <c r="J20" s="391"/>
      <c r="K20" s="391"/>
      <c r="M20" s="391"/>
      <c r="N20" s="391"/>
      <c r="O20" s="391"/>
      <c r="P20" s="391"/>
      <c r="Q20" s="391"/>
      <c r="R20" s="391"/>
      <c r="S20" s="391"/>
      <c r="T20" s="391"/>
      <c r="U20" s="391"/>
      <c r="V20" s="391"/>
    </row>
    <row r="21" spans="2:22" ht="15.75">
      <c r="B21" s="391"/>
      <c r="C21" s="391"/>
      <c r="D21" s="391"/>
      <c r="E21" s="391"/>
      <c r="F21" s="391"/>
      <c r="G21" s="391"/>
      <c r="H21" s="391"/>
      <c r="I21" s="391"/>
      <c r="J21" s="391"/>
      <c r="K21" s="391"/>
      <c r="M21" s="391"/>
      <c r="N21" s="391"/>
      <c r="O21" s="391"/>
      <c r="P21" s="391"/>
      <c r="Q21" s="391"/>
      <c r="R21" s="391"/>
      <c r="S21" s="391"/>
      <c r="T21" s="391"/>
      <c r="U21" s="391"/>
      <c r="V21" s="391"/>
    </row>
    <row r="22" spans="2:22" ht="15.75">
      <c r="B22" s="391"/>
      <c r="C22" s="391"/>
      <c r="D22" s="391"/>
      <c r="E22" s="391"/>
      <c r="F22" s="391"/>
      <c r="G22" s="391"/>
      <c r="H22" s="391"/>
      <c r="I22" s="391"/>
      <c r="J22" s="391"/>
      <c r="K22" s="391"/>
      <c r="M22" s="391"/>
      <c r="N22" s="391"/>
      <c r="O22" s="391"/>
      <c r="P22" s="391"/>
      <c r="Q22" s="391"/>
      <c r="R22" s="391"/>
      <c r="S22" s="391"/>
      <c r="T22" s="391"/>
      <c r="U22" s="391"/>
      <c r="V22" s="391"/>
    </row>
    <row r="23" spans="2:22" ht="15.75">
      <c r="B23" s="391"/>
      <c r="C23" s="391"/>
      <c r="D23" s="391"/>
      <c r="E23" s="391"/>
      <c r="F23" s="391"/>
      <c r="G23" s="391"/>
      <c r="H23" s="391"/>
      <c r="I23" s="391"/>
      <c r="J23" s="391"/>
      <c r="K23" s="391"/>
      <c r="M23" s="391"/>
      <c r="N23" s="391"/>
      <c r="O23" s="391"/>
      <c r="P23" s="391"/>
      <c r="Q23" s="391"/>
      <c r="R23" s="391"/>
      <c r="S23" s="391"/>
      <c r="T23" s="391"/>
      <c r="U23" s="391"/>
      <c r="V23" s="391"/>
    </row>
    <row r="24" spans="2:22" ht="15.75">
      <c r="B24" s="391"/>
      <c r="C24" s="391"/>
      <c r="D24" s="391"/>
      <c r="E24" s="391"/>
      <c r="F24" s="391"/>
      <c r="G24" s="391"/>
      <c r="H24" s="391"/>
      <c r="I24" s="391"/>
      <c r="J24" s="391"/>
      <c r="K24" s="391"/>
      <c r="M24" s="391"/>
      <c r="N24" s="391"/>
      <c r="O24" s="391"/>
      <c r="P24" s="391"/>
      <c r="Q24" s="391"/>
      <c r="R24" s="391"/>
      <c r="S24" s="391"/>
      <c r="T24" s="391"/>
      <c r="U24" s="391"/>
      <c r="V24" s="391"/>
    </row>
    <row r="25" spans="2:22" ht="15.75">
      <c r="B25" s="391"/>
      <c r="C25" s="391"/>
      <c r="D25" s="391"/>
      <c r="E25" s="391"/>
      <c r="F25" s="391"/>
      <c r="G25" s="391"/>
      <c r="H25" s="391"/>
      <c r="I25" s="391"/>
      <c r="J25" s="391"/>
      <c r="K25" s="391"/>
      <c r="M25" s="391"/>
      <c r="N25" s="391"/>
      <c r="O25" s="391"/>
      <c r="P25" s="391"/>
      <c r="Q25" s="391"/>
      <c r="R25" s="391"/>
      <c r="S25" s="391"/>
      <c r="T25" s="391"/>
      <c r="U25" s="391"/>
      <c r="V25" s="391"/>
    </row>
    <row r="26" spans="2:22" ht="15.75">
      <c r="B26" s="391"/>
      <c r="C26" s="391"/>
      <c r="D26" s="391"/>
      <c r="E26" s="391"/>
      <c r="F26" s="391"/>
      <c r="G26" s="391"/>
      <c r="H26" s="391"/>
      <c r="I26" s="391"/>
      <c r="J26" s="391"/>
      <c r="K26" s="391"/>
      <c r="M26" s="391"/>
      <c r="N26" s="391"/>
      <c r="O26" s="391"/>
      <c r="P26" s="391"/>
      <c r="Q26" s="391"/>
      <c r="R26" s="391"/>
      <c r="S26" s="391"/>
      <c r="T26" s="391"/>
      <c r="U26" s="391"/>
      <c r="V26" s="391"/>
    </row>
    <row r="27" spans="2:22" ht="13.5" customHeight="1">
      <c r="B27" s="391"/>
      <c r="C27" s="391"/>
      <c r="D27" s="391"/>
      <c r="E27" s="391"/>
      <c r="F27" s="391"/>
      <c r="G27" s="391"/>
      <c r="H27" s="391"/>
      <c r="I27" s="391"/>
      <c r="J27" s="391"/>
      <c r="K27" s="391"/>
      <c r="M27" s="391"/>
      <c r="N27" s="391"/>
      <c r="O27" s="391"/>
      <c r="P27" s="391"/>
      <c r="Q27" s="391"/>
      <c r="R27" s="391"/>
      <c r="S27" s="391"/>
      <c r="T27" s="391"/>
      <c r="U27" s="391"/>
      <c r="V27" s="391"/>
    </row>
    <row r="28" spans="2:22" ht="15.75">
      <c r="B28" s="391"/>
      <c r="C28" s="391"/>
      <c r="D28" s="391"/>
      <c r="E28" s="391"/>
      <c r="F28" s="391"/>
      <c r="G28" s="391"/>
      <c r="H28" s="391"/>
      <c r="I28" s="391"/>
      <c r="J28" s="391"/>
      <c r="K28" s="391"/>
      <c r="M28" s="391"/>
      <c r="N28" s="391"/>
      <c r="O28" s="391"/>
      <c r="P28" s="391"/>
      <c r="Q28" s="391"/>
      <c r="R28" s="391"/>
      <c r="S28" s="391"/>
      <c r="T28" s="391"/>
      <c r="U28" s="391"/>
      <c r="V28" s="391"/>
    </row>
    <row r="29" spans="2:22" ht="15.75">
      <c r="B29" s="391"/>
      <c r="C29" s="391"/>
      <c r="D29" s="391"/>
      <c r="E29" s="391"/>
      <c r="F29" s="391"/>
      <c r="G29" s="391"/>
      <c r="H29" s="391"/>
      <c r="I29" s="391"/>
      <c r="J29" s="391"/>
      <c r="K29" s="391"/>
      <c r="M29" s="391"/>
      <c r="N29" s="391"/>
      <c r="O29" s="391"/>
      <c r="P29" s="391"/>
      <c r="Q29" s="391"/>
      <c r="R29" s="391"/>
      <c r="S29" s="391"/>
      <c r="T29" s="391"/>
      <c r="U29" s="391"/>
      <c r="V29" s="391"/>
    </row>
    <row r="30" spans="2:22" ht="15.75">
      <c r="B30" s="391"/>
      <c r="C30" s="391"/>
      <c r="D30" s="391"/>
      <c r="E30" s="391"/>
      <c r="F30" s="391"/>
      <c r="G30" s="391"/>
      <c r="H30" s="391"/>
      <c r="I30" s="391"/>
      <c r="J30" s="391"/>
      <c r="K30" s="391"/>
      <c r="M30" s="391"/>
      <c r="N30" s="391"/>
      <c r="O30" s="391"/>
      <c r="P30" s="391"/>
      <c r="Q30" s="391"/>
      <c r="R30" s="391"/>
      <c r="S30" s="391"/>
      <c r="T30" s="391"/>
      <c r="U30" s="391"/>
      <c r="V30" s="391"/>
    </row>
    <row r="31" spans="2:22" ht="15.75">
      <c r="B31" s="391"/>
      <c r="C31" s="391"/>
      <c r="D31" s="391"/>
      <c r="E31" s="391"/>
      <c r="F31" s="391"/>
      <c r="G31" s="391"/>
      <c r="H31" s="391"/>
      <c r="I31" s="391"/>
      <c r="J31" s="391"/>
      <c r="K31" s="391"/>
      <c r="M31" s="391"/>
      <c r="N31" s="391"/>
      <c r="O31" s="391"/>
      <c r="P31" s="391"/>
      <c r="Q31" s="391"/>
      <c r="R31" s="391"/>
      <c r="S31" s="391"/>
      <c r="T31" s="391"/>
      <c r="U31" s="391"/>
      <c r="V31" s="391"/>
    </row>
    <row r="32" spans="2:22" ht="15.75">
      <c r="B32" s="391"/>
      <c r="C32" s="391"/>
      <c r="D32" s="391"/>
      <c r="E32" s="391"/>
      <c r="F32" s="391"/>
      <c r="G32" s="391"/>
      <c r="H32" s="391"/>
      <c r="I32" s="391"/>
      <c r="J32" s="391"/>
      <c r="K32" s="391"/>
      <c r="M32" s="391"/>
      <c r="N32" s="391"/>
      <c r="O32" s="391"/>
      <c r="P32" s="391"/>
      <c r="Q32" s="391"/>
      <c r="R32" s="391"/>
      <c r="S32" s="391"/>
      <c r="T32" s="391"/>
      <c r="U32" s="391"/>
      <c r="V32" s="391"/>
    </row>
    <row r="33" spans="2:22" ht="15.75">
      <c r="B33" s="391"/>
      <c r="C33" s="391"/>
      <c r="D33" s="391"/>
      <c r="E33" s="391"/>
      <c r="F33" s="391"/>
      <c r="G33" s="391"/>
      <c r="H33" s="391"/>
      <c r="I33" s="391"/>
      <c r="J33" s="391"/>
      <c r="K33" s="391"/>
      <c r="M33" s="391"/>
      <c r="N33" s="391"/>
      <c r="O33" s="391"/>
      <c r="P33" s="391"/>
      <c r="Q33" s="391"/>
      <c r="R33" s="391"/>
      <c r="S33" s="391"/>
      <c r="T33" s="391"/>
      <c r="U33" s="391"/>
      <c r="V33" s="391"/>
    </row>
    <row r="34" spans="2:22" ht="15.75">
      <c r="B34" s="391"/>
      <c r="C34" s="391"/>
      <c r="D34" s="391"/>
      <c r="E34" s="391"/>
      <c r="F34" s="391"/>
      <c r="G34" s="391"/>
      <c r="H34" s="391"/>
      <c r="I34" s="391"/>
      <c r="J34" s="391"/>
      <c r="K34" s="391"/>
      <c r="M34" s="391"/>
      <c r="N34" s="391"/>
      <c r="O34" s="391"/>
      <c r="P34" s="391"/>
      <c r="Q34" s="391"/>
      <c r="R34" s="391"/>
      <c r="S34" s="391"/>
      <c r="T34" s="391"/>
      <c r="U34" s="391"/>
      <c r="V34" s="391"/>
    </row>
    <row r="35" spans="2:22" ht="15.75">
      <c r="B35" s="391"/>
      <c r="C35" s="391"/>
      <c r="D35" s="391"/>
      <c r="E35" s="391"/>
      <c r="F35" s="391"/>
      <c r="G35" s="391"/>
      <c r="H35" s="391"/>
      <c r="I35" s="391"/>
      <c r="J35" s="391"/>
      <c r="K35" s="391"/>
      <c r="M35" s="391"/>
      <c r="N35" s="391"/>
      <c r="O35" s="391"/>
      <c r="P35" s="391"/>
      <c r="Q35" s="391"/>
      <c r="R35" s="391"/>
      <c r="S35" s="391"/>
      <c r="T35" s="391"/>
      <c r="U35" s="391"/>
      <c r="V35" s="391"/>
    </row>
  </sheetData>
  <mergeCells count="10">
    <mergeCell ref="M3:Q3"/>
    <mergeCell ref="R3:V3"/>
    <mergeCell ref="A1:F1"/>
    <mergeCell ref="A2:F2"/>
    <mergeCell ref="M1:Q1"/>
    <mergeCell ref="M2:Q2"/>
    <mergeCell ref="L3:L4"/>
    <mergeCell ref="A3:A4"/>
    <mergeCell ref="B3:F3"/>
    <mergeCell ref="G3:K3"/>
  </mergeCells>
  <printOptions horizontalCentered="1"/>
  <pageMargins left="0.4724409448818898" right="0.5511811023622047" top="0.5905511811023623" bottom="0.984251968503937" header="0.5118110236220472" footer="0.5118110236220472"/>
  <pageSetup horizontalDpi="600" verticalDpi="600" orientation="portrait" paperSize="9" r:id="rId1"/>
  <colBreaks count="1" manualBreakCount="1">
    <brk id="11" max="65535" man="1"/>
  </colBreaks>
</worksheet>
</file>

<file path=xl/worksheets/sheet58.xml><?xml version="1.0" encoding="utf-8"?>
<worksheet xmlns="http://schemas.openxmlformats.org/spreadsheetml/2006/main" xmlns:r="http://schemas.openxmlformats.org/officeDocument/2006/relationships">
  <sheetPr>
    <tabColor indexed="46"/>
  </sheetPr>
  <dimension ref="A1:H37"/>
  <sheetViews>
    <sheetView view="pageBreakPreview" zoomScale="85" zoomScaleNormal="75" zoomScaleSheetLayoutView="85" workbookViewId="0" topLeftCell="A4">
      <selection activeCell="D13" sqref="D13"/>
    </sheetView>
  </sheetViews>
  <sheetFormatPr defaultColWidth="9.00390625" defaultRowHeight="16.5"/>
  <cols>
    <col min="1" max="1" width="23.625" style="539" customWidth="1"/>
    <col min="2" max="2" width="20.50390625" style="539" customWidth="1"/>
    <col min="3" max="3" width="23.125" style="539" customWidth="1"/>
    <col min="4" max="4" width="20.125" style="539" customWidth="1"/>
    <col min="5" max="5" width="21.125" style="539" customWidth="1"/>
    <col min="6" max="6" width="19.125" style="539" customWidth="1"/>
    <col min="7" max="7" width="20.125" style="539" customWidth="1"/>
    <col min="8" max="8" width="24.625" style="539" customWidth="1"/>
    <col min="9" max="16384" width="9.00390625" style="539" customWidth="1"/>
  </cols>
  <sheetData>
    <row r="1" spans="1:8" s="373" customFormat="1" ht="28.5" customHeight="1">
      <c r="A1" s="530" t="s">
        <v>850</v>
      </c>
      <c r="B1" s="530"/>
      <c r="C1" s="530"/>
      <c r="D1" s="531" t="s">
        <v>851</v>
      </c>
      <c r="E1" s="530" t="s">
        <v>852</v>
      </c>
      <c r="F1" s="530"/>
      <c r="G1" s="532"/>
      <c r="H1" s="532"/>
    </row>
    <row r="2" spans="1:8" s="373" customFormat="1" ht="27.75" customHeight="1">
      <c r="A2" s="1008" t="s">
        <v>853</v>
      </c>
      <c r="B2" s="1008"/>
      <c r="C2" s="1008"/>
      <c r="D2" s="1008"/>
      <c r="E2" s="533" t="s">
        <v>854</v>
      </c>
      <c r="F2" s="534"/>
      <c r="G2" s="535"/>
      <c r="H2" s="535"/>
    </row>
    <row r="3" spans="1:8" ht="21" customHeight="1">
      <c r="A3" s="536"/>
      <c r="B3" s="537"/>
      <c r="C3" s="537"/>
      <c r="D3" s="536"/>
      <c r="E3" s="537"/>
      <c r="F3" s="537"/>
      <c r="G3" s="537"/>
      <c r="H3" s="538" t="s">
        <v>855</v>
      </c>
    </row>
    <row r="4" spans="1:8" ht="36" customHeight="1">
      <c r="A4" s="1009" t="s">
        <v>856</v>
      </c>
      <c r="B4" s="540" t="s">
        <v>857</v>
      </c>
      <c r="C4" s="1011" t="s">
        <v>858</v>
      </c>
      <c r="D4" s="1009" t="s">
        <v>859</v>
      </c>
      <c r="E4" s="540" t="s">
        <v>860</v>
      </c>
      <c r="F4" s="1009" t="s">
        <v>861</v>
      </c>
      <c r="G4" s="1009" t="s">
        <v>862</v>
      </c>
      <c r="H4" s="540" t="s">
        <v>863</v>
      </c>
    </row>
    <row r="5" spans="1:8" ht="35.25" customHeight="1">
      <c r="A5" s="1010"/>
      <c r="B5" s="541" t="s">
        <v>864</v>
      </c>
      <c r="C5" s="1010"/>
      <c r="D5" s="1010"/>
      <c r="E5" s="541" t="s">
        <v>865</v>
      </c>
      <c r="F5" s="1010"/>
      <c r="G5" s="1010"/>
      <c r="H5" s="541" t="s">
        <v>866</v>
      </c>
    </row>
    <row r="6" spans="1:8" ht="15.75">
      <c r="A6" s="542"/>
      <c r="B6" s="543"/>
      <c r="C6" s="544" t="s">
        <v>867</v>
      </c>
      <c r="D6" s="544" t="s">
        <v>868</v>
      </c>
      <c r="E6" s="543" t="s">
        <v>869</v>
      </c>
      <c r="F6" s="543" t="s">
        <v>870</v>
      </c>
      <c r="G6" s="544" t="s">
        <v>871</v>
      </c>
      <c r="H6" s="544" t="s">
        <v>872</v>
      </c>
    </row>
    <row r="7" spans="1:8" ht="21.75" customHeight="1">
      <c r="A7" s="545" t="s">
        <v>854</v>
      </c>
      <c r="B7" s="546">
        <f>D19</f>
        <v>562449072894</v>
      </c>
      <c r="C7" s="547"/>
      <c r="D7" s="547"/>
      <c r="E7" s="547"/>
      <c r="F7" s="547"/>
      <c r="G7" s="547"/>
      <c r="H7" s="547"/>
    </row>
    <row r="8" spans="1:8" ht="21.75" customHeight="1">
      <c r="A8" s="548" t="s">
        <v>873</v>
      </c>
      <c r="B8" s="549"/>
      <c r="C8" s="549"/>
      <c r="D8" s="550"/>
      <c r="E8" s="549"/>
      <c r="F8" s="549"/>
      <c r="G8" s="549"/>
      <c r="H8" s="549"/>
    </row>
    <row r="9" spans="1:8" ht="21.75" customHeight="1">
      <c r="A9" s="551" t="s">
        <v>874</v>
      </c>
      <c r="B9" s="552"/>
      <c r="C9" s="553">
        <v>1413701464112</v>
      </c>
      <c r="D9" s="553">
        <v>326952734693</v>
      </c>
      <c r="E9" s="554">
        <f>C9-D9</f>
        <v>1086748729419</v>
      </c>
      <c r="F9" s="555">
        <f>D9/C9</f>
        <v>0.23127424211756867</v>
      </c>
      <c r="G9" s="554">
        <v>228324295320</v>
      </c>
      <c r="H9" s="555">
        <f>E9/G9</f>
        <v>4.759671886410095</v>
      </c>
    </row>
    <row r="10" spans="1:8" ht="21.75" customHeight="1">
      <c r="A10" s="551" t="s">
        <v>875</v>
      </c>
      <c r="B10" s="552"/>
      <c r="C10" s="553">
        <v>1275055762442</v>
      </c>
      <c r="D10" s="553">
        <v>199156334448</v>
      </c>
      <c r="E10" s="554">
        <f>C10-D10</f>
        <v>1075899427994</v>
      </c>
      <c r="F10" s="555">
        <f>D10/C10</f>
        <v>0.15619421543303622</v>
      </c>
      <c r="G10" s="554">
        <v>180468548640</v>
      </c>
      <c r="H10" s="555">
        <f>E10/G10</f>
        <v>5.9617004519730035</v>
      </c>
    </row>
    <row r="11" spans="1:8" ht="21.75" customHeight="1">
      <c r="A11" s="551" t="s">
        <v>876</v>
      </c>
      <c r="B11" s="552"/>
      <c r="C11" s="553">
        <v>455304285889</v>
      </c>
      <c r="D11" s="553">
        <v>36279482941</v>
      </c>
      <c r="E11" s="554">
        <f>C11-D11</f>
        <v>419024802948</v>
      </c>
      <c r="F11" s="555">
        <f>D11/C11</f>
        <v>0.07968183930042047</v>
      </c>
      <c r="G11" s="554">
        <v>72962247840</v>
      </c>
      <c r="H11" s="555">
        <f>E11/G11</f>
        <v>5.743035821304269</v>
      </c>
    </row>
    <row r="12" spans="1:8" ht="21.75" customHeight="1">
      <c r="A12" s="551" t="s">
        <v>877</v>
      </c>
      <c r="B12" s="549"/>
      <c r="C12" s="556">
        <v>944309563</v>
      </c>
      <c r="D12" s="556">
        <v>60520812</v>
      </c>
      <c r="E12" s="554">
        <f>C12-D12</f>
        <v>883788751</v>
      </c>
      <c r="F12" s="555">
        <f>D12/C12</f>
        <v>0.06409001282135697</v>
      </c>
      <c r="G12" s="554">
        <v>99151200</v>
      </c>
      <c r="H12" s="555">
        <f>E12/G12</f>
        <v>8.913545685780909</v>
      </c>
    </row>
    <row r="13" spans="1:8" ht="21.75" customHeight="1">
      <c r="A13" s="551"/>
      <c r="B13" s="549"/>
      <c r="C13" s="556"/>
      <c r="D13" s="556"/>
      <c r="E13" s="554"/>
      <c r="F13" s="555"/>
      <c r="G13" s="554"/>
      <c r="H13" s="555"/>
    </row>
    <row r="14" spans="1:8" ht="21.75" customHeight="1">
      <c r="A14" s="557"/>
      <c r="B14" s="557"/>
      <c r="C14" s="558"/>
      <c r="D14" s="559"/>
      <c r="E14" s="558"/>
      <c r="F14" s="558"/>
      <c r="G14" s="558"/>
      <c r="H14" s="558"/>
    </row>
    <row r="15" spans="1:8" ht="21.75" customHeight="1">
      <c r="A15" s="557"/>
      <c r="B15" s="557"/>
      <c r="C15" s="558"/>
      <c r="D15" s="558"/>
      <c r="E15" s="558"/>
      <c r="F15" s="558"/>
      <c r="G15" s="558"/>
      <c r="H15" s="558"/>
    </row>
    <row r="16" spans="1:8" ht="21.75" customHeight="1">
      <c r="A16" s="557"/>
      <c r="B16" s="557"/>
      <c r="C16" s="558"/>
      <c r="D16" s="558"/>
      <c r="E16" s="558"/>
      <c r="F16" s="558"/>
      <c r="G16" s="558"/>
      <c r="H16" s="558"/>
    </row>
    <row r="17" spans="1:8" ht="21.75" customHeight="1">
      <c r="A17" s="557"/>
      <c r="B17" s="557"/>
      <c r="C17" s="558"/>
      <c r="D17" s="558"/>
      <c r="E17" s="558"/>
      <c r="F17" s="558"/>
      <c r="G17" s="558"/>
      <c r="H17" s="558"/>
    </row>
    <row r="18" spans="1:8" ht="21.75" customHeight="1">
      <c r="A18" s="557"/>
      <c r="B18" s="557"/>
      <c r="C18" s="558"/>
      <c r="D18" s="558"/>
      <c r="E18" s="558"/>
      <c r="F18" s="558"/>
      <c r="G18" s="558"/>
      <c r="H18" s="558"/>
    </row>
    <row r="19" spans="1:8" ht="21.75" customHeight="1">
      <c r="A19" s="552" t="s">
        <v>878</v>
      </c>
      <c r="B19" s="560"/>
      <c r="C19" s="561">
        <f>SUM(C9:C18)</f>
        <v>3145005822006</v>
      </c>
      <c r="D19" s="561">
        <f>SUM(D9:D18)</f>
        <v>562449072894</v>
      </c>
      <c r="E19" s="561">
        <f>SUM(E9:E18)</f>
        <v>2582556749112</v>
      </c>
      <c r="F19" s="555">
        <f>D19/C19</f>
        <v>0.1788388018103093</v>
      </c>
      <c r="G19" s="561">
        <f>SUM(G9:G18)</f>
        <v>481854243000</v>
      </c>
      <c r="H19" s="555">
        <f>E19/G19</f>
        <v>5.3596223061835735</v>
      </c>
    </row>
    <row r="20" spans="1:8" ht="15.75">
      <c r="A20" s="562"/>
      <c r="B20" s="562"/>
      <c r="C20" s="562"/>
      <c r="D20" s="562" t="s">
        <v>849</v>
      </c>
      <c r="E20" s="562"/>
      <c r="F20" s="562"/>
      <c r="G20" s="562"/>
      <c r="H20" s="562"/>
    </row>
    <row r="21" spans="1:8" s="269" customFormat="1" ht="15.75">
      <c r="A21" s="563" t="s">
        <v>879</v>
      </c>
      <c r="B21" s="562"/>
      <c r="C21" s="562"/>
      <c r="D21" s="562"/>
      <c r="E21" s="562"/>
      <c r="F21" s="562"/>
      <c r="G21" s="562"/>
      <c r="H21" s="562"/>
    </row>
    <row r="22" spans="1:8" s="269" customFormat="1" ht="6.75" customHeight="1">
      <c r="A22" s="562"/>
      <c r="B22" s="562"/>
      <c r="C22" s="562"/>
      <c r="D22" s="562"/>
      <c r="E22" s="562"/>
      <c r="F22" s="562"/>
      <c r="G22" s="562"/>
      <c r="H22" s="562"/>
    </row>
    <row r="23" spans="1:8" s="269" customFormat="1" ht="15.75">
      <c r="A23" s="563" t="s">
        <v>880</v>
      </c>
      <c r="B23" s="562"/>
      <c r="C23" s="562"/>
      <c r="D23" s="562"/>
      <c r="E23" s="562"/>
      <c r="F23" s="562"/>
      <c r="G23" s="562"/>
      <c r="H23" s="562"/>
    </row>
    <row r="24" spans="1:8" s="269" customFormat="1" ht="15.75">
      <c r="A24" s="563" t="s">
        <v>881</v>
      </c>
      <c r="B24" s="562"/>
      <c r="C24" s="562"/>
      <c r="D24" s="562"/>
      <c r="E24" s="562"/>
      <c r="F24" s="562"/>
      <c r="G24" s="562"/>
      <c r="H24" s="562"/>
    </row>
    <row r="25" spans="1:8" s="269" customFormat="1" ht="15.75">
      <c r="A25" s="564" t="s">
        <v>882</v>
      </c>
      <c r="B25" s="562"/>
      <c r="C25" s="562"/>
      <c r="D25" s="562"/>
      <c r="E25" s="562"/>
      <c r="F25" s="562"/>
      <c r="G25" s="562"/>
      <c r="H25" s="562"/>
    </row>
    <row r="26" spans="1:8" s="269" customFormat="1" ht="15.75">
      <c r="A26" s="563" t="s">
        <v>883</v>
      </c>
      <c r="B26" s="562"/>
      <c r="C26" s="562"/>
      <c r="D26" s="562"/>
      <c r="E26" s="562"/>
      <c r="F26" s="562"/>
      <c r="G26" s="562"/>
      <c r="H26" s="562"/>
    </row>
    <row r="27" spans="1:8" s="269" customFormat="1" ht="15.75">
      <c r="A27" s="563" t="s">
        <v>884</v>
      </c>
      <c r="B27" s="562"/>
      <c r="C27" s="562"/>
      <c r="D27" s="562"/>
      <c r="E27" s="562"/>
      <c r="F27" s="562"/>
      <c r="G27" s="562"/>
      <c r="H27" s="562"/>
    </row>
    <row r="28" spans="1:8" s="269" customFormat="1" ht="15.75">
      <c r="A28" s="563" t="s">
        <v>885</v>
      </c>
      <c r="B28" s="562"/>
      <c r="C28" s="562"/>
      <c r="D28" s="562"/>
      <c r="E28" s="562"/>
      <c r="F28" s="562"/>
      <c r="G28" s="562"/>
      <c r="H28" s="562"/>
    </row>
    <row r="29" spans="1:8" s="269" customFormat="1" ht="15.75">
      <c r="A29" s="563" t="s">
        <v>886</v>
      </c>
      <c r="B29" s="562"/>
      <c r="C29" s="562"/>
      <c r="D29" s="562"/>
      <c r="E29" s="562"/>
      <c r="F29" s="562"/>
      <c r="G29" s="562"/>
      <c r="H29" s="562"/>
    </row>
    <row r="30" spans="1:8" s="269" customFormat="1" ht="15.75">
      <c r="A30" s="563" t="s">
        <v>887</v>
      </c>
      <c r="B30" s="562"/>
      <c r="C30" s="562"/>
      <c r="D30" s="562"/>
      <c r="E30" s="562"/>
      <c r="F30" s="562"/>
      <c r="G30" s="562"/>
      <c r="H30" s="562"/>
    </row>
    <row r="31" spans="1:8" s="269" customFormat="1" ht="18.75" customHeight="1">
      <c r="A31" s="563" t="s">
        <v>888</v>
      </c>
      <c r="B31" s="562"/>
      <c r="C31" s="562"/>
      <c r="D31" s="562"/>
      <c r="E31" s="562"/>
      <c r="F31" s="562"/>
      <c r="G31" s="562"/>
      <c r="H31" s="562"/>
    </row>
    <row r="32" spans="1:8" s="269" customFormat="1" ht="15.75">
      <c r="A32" s="563" t="s">
        <v>889</v>
      </c>
      <c r="B32" s="562"/>
      <c r="C32" s="562"/>
      <c r="D32" s="562"/>
      <c r="E32" s="562"/>
      <c r="F32" s="562"/>
      <c r="G32" s="562"/>
      <c r="H32" s="562"/>
    </row>
    <row r="33" spans="1:8" s="269" customFormat="1" ht="15.75">
      <c r="A33" s="563" t="s">
        <v>890</v>
      </c>
      <c r="B33" s="562"/>
      <c r="C33" s="562"/>
      <c r="D33" s="562"/>
      <c r="E33" s="562"/>
      <c r="F33" s="562"/>
      <c r="G33" s="562"/>
      <c r="H33" s="562"/>
    </row>
    <row r="34" spans="1:8" s="269" customFormat="1" ht="15.75">
      <c r="A34" s="563" t="s">
        <v>891</v>
      </c>
      <c r="B34" s="562"/>
      <c r="C34" s="562"/>
      <c r="D34" s="562"/>
      <c r="E34" s="562"/>
      <c r="F34" s="562"/>
      <c r="G34" s="562"/>
      <c r="H34" s="562"/>
    </row>
    <row r="35" spans="1:8" s="269" customFormat="1" ht="15.75">
      <c r="A35" s="563" t="s">
        <v>892</v>
      </c>
      <c r="B35" s="562"/>
      <c r="C35" s="562"/>
      <c r="D35" s="562"/>
      <c r="E35" s="562"/>
      <c r="F35" s="562"/>
      <c r="G35" s="562"/>
      <c r="H35" s="562"/>
    </row>
    <row r="36" spans="1:8" s="269" customFormat="1" ht="7.5" customHeight="1">
      <c r="A36" s="562"/>
      <c r="B36" s="562"/>
      <c r="C36" s="562"/>
      <c r="D36" s="562"/>
      <c r="E36" s="562"/>
      <c r="F36" s="562"/>
      <c r="G36" s="562"/>
      <c r="H36" s="562"/>
    </row>
    <row r="37" ht="5.25" customHeight="1">
      <c r="A37" s="565"/>
    </row>
    <row r="39" ht="4.5" customHeight="1"/>
  </sheetData>
  <mergeCells count="6">
    <mergeCell ref="A2:D2"/>
    <mergeCell ref="G4:G5"/>
    <mergeCell ref="A4:A5"/>
    <mergeCell ref="C4:C5"/>
    <mergeCell ref="D4:D5"/>
    <mergeCell ref="F4:F5"/>
  </mergeCells>
  <printOptions horizontalCentered="1"/>
  <pageMargins left="0.64" right="0.64" top="0.7874015748031497" bottom="0.7874015748031497" header="0.31496062992125984" footer="0.31496062992125984"/>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sheetPr>
    <tabColor indexed="46"/>
  </sheetPr>
  <dimension ref="A1:J53"/>
  <sheetViews>
    <sheetView zoomScaleSheetLayoutView="115" workbookViewId="0" topLeftCell="A22">
      <selection activeCell="C34" sqref="C34:D34"/>
    </sheetView>
  </sheetViews>
  <sheetFormatPr defaultColWidth="9.00390625" defaultRowHeight="16.5"/>
  <cols>
    <col min="1" max="1" width="2.625" style="539" customWidth="1"/>
    <col min="2" max="2" width="31.125" style="539" customWidth="1"/>
    <col min="3" max="4" width="13.875" style="539" customWidth="1"/>
    <col min="5" max="5" width="13.375" style="539" customWidth="1"/>
    <col min="6" max="6" width="15.875" style="539" customWidth="1"/>
    <col min="7" max="10" width="14.125" style="539" customWidth="1"/>
    <col min="11" max="16384" width="9.00390625" style="539" customWidth="1"/>
  </cols>
  <sheetData>
    <row r="1" spans="1:9" ht="21.75">
      <c r="A1" s="566" t="s">
        <v>893</v>
      </c>
      <c r="B1" s="566"/>
      <c r="C1" s="566"/>
      <c r="D1" s="566"/>
      <c r="E1" s="566"/>
      <c r="F1" s="566"/>
      <c r="G1" s="566"/>
      <c r="H1" s="566"/>
      <c r="I1" s="566"/>
    </row>
    <row r="2" ht="5.25" customHeight="1"/>
    <row r="3" ht="18" customHeight="1">
      <c r="A3" s="567" t="s">
        <v>912</v>
      </c>
    </row>
    <row r="4" ht="18" customHeight="1">
      <c r="A4" s="567" t="s">
        <v>913</v>
      </c>
    </row>
    <row r="5" ht="18" customHeight="1">
      <c r="A5" s="567" t="s">
        <v>914</v>
      </c>
    </row>
    <row r="6" spans="1:10" s="567" customFormat="1" ht="21" customHeight="1">
      <c r="A6" s="568" t="s">
        <v>915</v>
      </c>
      <c r="B6" s="539" t="s">
        <v>916</v>
      </c>
      <c r="C6" s="539"/>
      <c r="D6" s="539"/>
      <c r="E6" s="539"/>
      <c r="F6" s="539"/>
      <c r="G6" s="539"/>
      <c r="H6" s="539"/>
      <c r="I6" s="539"/>
      <c r="J6" s="539"/>
    </row>
    <row r="7" spans="1:10" s="567" customFormat="1" ht="19.5" customHeight="1">
      <c r="A7" s="539"/>
      <c r="B7" s="539" t="s">
        <v>917</v>
      </c>
      <c r="C7" s="539"/>
      <c r="D7" s="539"/>
      <c r="E7" s="539"/>
      <c r="F7" s="539"/>
      <c r="G7" s="539"/>
      <c r="H7" s="539"/>
      <c r="I7" s="539"/>
      <c r="J7" s="539"/>
    </row>
    <row r="8" spans="1:10" s="567" customFormat="1" ht="21" customHeight="1" thickBot="1">
      <c r="A8" s="539"/>
      <c r="B8" s="569"/>
      <c r="C8" s="1012" t="s">
        <v>918</v>
      </c>
      <c r="D8" s="1013"/>
      <c r="E8" s="1012" t="s">
        <v>919</v>
      </c>
      <c r="F8" s="1018"/>
      <c r="G8" s="1012" t="s">
        <v>920</v>
      </c>
      <c r="H8" s="1018"/>
      <c r="I8" s="1012" t="s">
        <v>921</v>
      </c>
      <c r="J8" s="1018"/>
    </row>
    <row r="9" spans="1:10" s="567" customFormat="1" ht="19.5" customHeight="1" thickTop="1">
      <c r="A9" s="539"/>
      <c r="B9" s="570" t="s">
        <v>894</v>
      </c>
      <c r="C9" s="1014">
        <v>293699</v>
      </c>
      <c r="D9" s="1015"/>
      <c r="E9" s="1014">
        <v>192217</v>
      </c>
      <c r="F9" s="1015"/>
      <c r="G9" s="1014">
        <v>136413</v>
      </c>
      <c r="H9" s="1015"/>
      <c r="I9" s="1039" t="s">
        <v>922</v>
      </c>
      <c r="J9" s="1040"/>
    </row>
    <row r="10" spans="2:10" ht="15.75">
      <c r="B10" s="571" t="s">
        <v>895</v>
      </c>
      <c r="C10" s="1026">
        <v>42.6</v>
      </c>
      <c r="D10" s="1027"/>
      <c r="E10" s="1023">
        <v>42</v>
      </c>
      <c r="F10" s="1024"/>
      <c r="G10" s="1026">
        <v>29.1</v>
      </c>
      <c r="H10" s="1027"/>
      <c r="I10" s="1026">
        <v>62.9</v>
      </c>
      <c r="J10" s="1027"/>
    </row>
    <row r="11" spans="2:10" ht="15.75">
      <c r="B11" s="571" t="s">
        <v>896</v>
      </c>
      <c r="C11" s="1025">
        <v>16</v>
      </c>
      <c r="D11" s="1025"/>
      <c r="E11" s="1025">
        <v>15.7</v>
      </c>
      <c r="F11" s="1025"/>
      <c r="G11" s="1025">
        <v>8.3</v>
      </c>
      <c r="H11" s="1025"/>
      <c r="I11" s="1025">
        <v>20.6</v>
      </c>
      <c r="J11" s="1025"/>
    </row>
    <row r="12" spans="2:10" ht="15.75">
      <c r="B12" s="571" t="s">
        <v>923</v>
      </c>
      <c r="C12" s="1022">
        <v>32392</v>
      </c>
      <c r="D12" s="1022"/>
      <c r="E12" s="1022">
        <v>39244</v>
      </c>
      <c r="F12" s="1022"/>
      <c r="G12" s="1022">
        <v>22286</v>
      </c>
      <c r="H12" s="1022"/>
      <c r="I12" s="1022">
        <v>76506</v>
      </c>
      <c r="J12" s="1022"/>
    </row>
    <row r="13" spans="2:10" ht="15.75" customHeight="1">
      <c r="B13" s="572" t="s">
        <v>924</v>
      </c>
      <c r="C13" s="573"/>
      <c r="D13" s="573"/>
      <c r="E13" s="573"/>
      <c r="F13" s="573"/>
      <c r="G13" s="574"/>
      <c r="H13" s="574"/>
      <c r="I13" s="574"/>
      <c r="J13" s="574"/>
    </row>
    <row r="14" spans="2:10" ht="15.75" customHeight="1">
      <c r="B14" s="572" t="s">
        <v>925</v>
      </c>
      <c r="C14" s="573"/>
      <c r="D14" s="573"/>
      <c r="E14" s="573"/>
      <c r="F14" s="573"/>
      <c r="G14" s="574"/>
      <c r="H14" s="574"/>
      <c r="I14" s="574"/>
      <c r="J14" s="574"/>
    </row>
    <row r="15" ht="6" customHeight="1"/>
    <row r="16" spans="1:10" s="567" customFormat="1" ht="19.5" customHeight="1">
      <c r="A16" s="568" t="s">
        <v>926</v>
      </c>
      <c r="B16" s="575" t="s">
        <v>927</v>
      </c>
      <c r="C16" s="539"/>
      <c r="D16" s="539"/>
      <c r="E16" s="539"/>
      <c r="F16" s="539"/>
      <c r="G16" s="539"/>
      <c r="H16" s="539"/>
      <c r="I16" s="539"/>
      <c r="J16" s="574"/>
    </row>
    <row r="17" ht="18" customHeight="1">
      <c r="B17" s="565" t="s">
        <v>928</v>
      </c>
    </row>
    <row r="18" spans="2:10" ht="21" customHeight="1" thickBot="1">
      <c r="B18" s="569"/>
      <c r="C18" s="1012" t="s">
        <v>918</v>
      </c>
      <c r="D18" s="1018"/>
      <c r="E18" s="1012" t="s">
        <v>919</v>
      </c>
      <c r="F18" s="1018"/>
      <c r="G18" s="1012" t="s">
        <v>920</v>
      </c>
      <c r="H18" s="1018"/>
      <c r="I18" s="1012" t="s">
        <v>921</v>
      </c>
      <c r="J18" s="1018"/>
    </row>
    <row r="19" spans="2:10" ht="16.5" thickTop="1">
      <c r="B19" s="570" t="s">
        <v>897</v>
      </c>
      <c r="C19" s="1028">
        <v>0.03</v>
      </c>
      <c r="D19" s="1029"/>
      <c r="E19" s="1028">
        <v>0.03</v>
      </c>
      <c r="F19" s="1029"/>
      <c r="G19" s="1041">
        <v>0.03</v>
      </c>
      <c r="H19" s="1041"/>
      <c r="I19" s="1041">
        <v>0.03</v>
      </c>
      <c r="J19" s="1041"/>
    </row>
    <row r="20" spans="2:10" ht="15.75">
      <c r="B20" s="571" t="s">
        <v>929</v>
      </c>
      <c r="C20" s="1030">
        <v>0.005</v>
      </c>
      <c r="D20" s="1030"/>
      <c r="E20" s="1030">
        <v>0.005</v>
      </c>
      <c r="F20" s="1030"/>
      <c r="G20" s="1030">
        <v>0.005</v>
      </c>
      <c r="H20" s="1030"/>
      <c r="I20" s="1030">
        <v>0.005</v>
      </c>
      <c r="J20" s="1030"/>
    </row>
    <row r="21" spans="2:10" ht="18.75" customHeight="1">
      <c r="B21" s="576" t="s">
        <v>930</v>
      </c>
      <c r="C21" s="1031" t="s">
        <v>931</v>
      </c>
      <c r="D21" s="1032"/>
      <c r="E21" s="1031" t="s">
        <v>931</v>
      </c>
      <c r="F21" s="1032"/>
      <c r="G21" s="1042" t="s">
        <v>932</v>
      </c>
      <c r="H21" s="1043"/>
      <c r="I21" s="1031" t="s">
        <v>933</v>
      </c>
      <c r="J21" s="1032"/>
    </row>
    <row r="22" spans="2:10" ht="15.75">
      <c r="B22" s="570"/>
      <c r="C22" s="577"/>
      <c r="D22" s="578"/>
      <c r="E22" s="579"/>
      <c r="F22" s="580"/>
      <c r="G22" s="1044"/>
      <c r="H22" s="1045"/>
      <c r="I22" s="581"/>
      <c r="J22" s="578"/>
    </row>
    <row r="23" spans="2:10" ht="15.75">
      <c r="B23" s="571" t="s">
        <v>898</v>
      </c>
      <c r="C23" s="1021">
        <v>0.98</v>
      </c>
      <c r="D23" s="1021"/>
      <c r="E23" s="1021">
        <v>0.98</v>
      </c>
      <c r="F23" s="1021"/>
      <c r="G23" s="1021">
        <v>1</v>
      </c>
      <c r="H23" s="1021"/>
      <c r="I23" s="1021">
        <v>0.72</v>
      </c>
      <c r="J23" s="1021"/>
    </row>
    <row r="24" spans="2:10" ht="15.75">
      <c r="B24" s="571" t="s">
        <v>934</v>
      </c>
      <c r="C24" s="1021">
        <v>0.23</v>
      </c>
      <c r="D24" s="1021"/>
      <c r="E24" s="1021">
        <v>0.26</v>
      </c>
      <c r="F24" s="1021"/>
      <c r="G24" s="1021">
        <v>0.08</v>
      </c>
      <c r="H24" s="1021"/>
      <c r="I24" s="1021">
        <v>0.2</v>
      </c>
      <c r="J24" s="1021"/>
    </row>
    <row r="25" spans="2:10" ht="15.75">
      <c r="B25" s="571" t="s">
        <v>935</v>
      </c>
      <c r="C25" s="1021" t="s">
        <v>936</v>
      </c>
      <c r="D25" s="1021"/>
      <c r="E25" s="1021" t="s">
        <v>937</v>
      </c>
      <c r="F25" s="1021"/>
      <c r="G25" s="1021" t="s">
        <v>938</v>
      </c>
      <c r="H25" s="1021"/>
      <c r="I25" s="1021" t="s">
        <v>939</v>
      </c>
      <c r="J25" s="1021"/>
    </row>
    <row r="26" ht="10.5" customHeight="1"/>
    <row r="27" spans="2:10" ht="21" customHeight="1" thickBot="1">
      <c r="B27" s="582"/>
      <c r="C27" s="1012" t="s">
        <v>918</v>
      </c>
      <c r="D27" s="1018"/>
      <c r="E27" s="1012" t="s">
        <v>919</v>
      </c>
      <c r="F27" s="1018"/>
      <c r="G27" s="1012" t="s">
        <v>920</v>
      </c>
      <c r="H27" s="1018"/>
      <c r="I27" s="1012" t="s">
        <v>921</v>
      </c>
      <c r="J27" s="1018"/>
    </row>
    <row r="28" spans="2:10" ht="17.25" customHeight="1" thickTop="1">
      <c r="B28" s="583" t="s">
        <v>899</v>
      </c>
      <c r="C28" s="584"/>
      <c r="D28" s="585"/>
      <c r="E28" s="1019" t="s">
        <v>940</v>
      </c>
      <c r="F28" s="1019"/>
      <c r="G28" s="586"/>
      <c r="H28" s="586"/>
      <c r="I28" s="586"/>
      <c r="J28" s="587"/>
    </row>
    <row r="29" spans="2:10" ht="16.5" customHeight="1">
      <c r="B29" s="571" t="s">
        <v>900</v>
      </c>
      <c r="C29" s="528"/>
      <c r="D29" s="529"/>
      <c r="E29" s="1020" t="s">
        <v>941</v>
      </c>
      <c r="F29" s="1020"/>
      <c r="G29" s="588"/>
      <c r="H29" s="588"/>
      <c r="I29" s="588"/>
      <c r="J29" s="589"/>
    </row>
    <row r="30" spans="2:10" ht="50.25" customHeight="1">
      <c r="B30" s="1035" t="s">
        <v>942</v>
      </c>
      <c r="C30" s="1033" t="s">
        <v>943</v>
      </c>
      <c r="D30" s="1034"/>
      <c r="E30" s="1033" t="s">
        <v>944</v>
      </c>
      <c r="F30" s="1034"/>
      <c r="G30" s="1033" t="s">
        <v>945</v>
      </c>
      <c r="H30" s="1034"/>
      <c r="I30" s="1033" t="s">
        <v>946</v>
      </c>
      <c r="J30" s="1034"/>
    </row>
    <row r="31" spans="2:10" ht="34.5" customHeight="1">
      <c r="B31" s="1036"/>
      <c r="C31" s="590"/>
      <c r="D31" s="591"/>
      <c r="E31" s="592"/>
      <c r="F31" s="593"/>
      <c r="G31" s="1037" t="s">
        <v>947</v>
      </c>
      <c r="H31" s="1038"/>
      <c r="I31" s="590"/>
      <c r="J31" s="594"/>
    </row>
    <row r="32" spans="1:10" ht="17.25" customHeight="1">
      <c r="A32" s="568"/>
      <c r="B32" s="595"/>
      <c r="C32" s="596"/>
      <c r="D32" s="597"/>
      <c r="E32" s="597" t="s">
        <v>948</v>
      </c>
      <c r="F32" s="598"/>
      <c r="G32" s="598" t="s">
        <v>901</v>
      </c>
      <c r="H32" s="598"/>
      <c r="I32" s="598"/>
      <c r="J32" s="599"/>
    </row>
    <row r="33" spans="1:10" ht="17.25" customHeight="1">
      <c r="A33" s="568"/>
      <c r="B33" s="600" t="s">
        <v>902</v>
      </c>
      <c r="C33" s="1016" t="s">
        <v>949</v>
      </c>
      <c r="D33" s="1017"/>
      <c r="E33" s="1016" t="s">
        <v>950</v>
      </c>
      <c r="F33" s="1017"/>
      <c r="G33" s="1016" t="s">
        <v>951</v>
      </c>
      <c r="H33" s="1017"/>
      <c r="I33" s="1016" t="s">
        <v>951</v>
      </c>
      <c r="J33" s="1017"/>
    </row>
    <row r="34" spans="1:10" ht="17.25" customHeight="1">
      <c r="A34" s="568"/>
      <c r="B34" s="601"/>
      <c r="C34" s="1046" t="s">
        <v>952</v>
      </c>
      <c r="D34" s="1047"/>
      <c r="E34" s="1046" t="s">
        <v>952</v>
      </c>
      <c r="F34" s="1047"/>
      <c r="G34" s="1046" t="s">
        <v>953</v>
      </c>
      <c r="H34" s="1047"/>
      <c r="I34" s="1046" t="s">
        <v>953</v>
      </c>
      <c r="J34" s="1047"/>
    </row>
    <row r="35" ht="8.25" customHeight="1">
      <c r="B35" s="602"/>
    </row>
    <row r="36" spans="1:2" ht="15.75">
      <c r="A36" s="568" t="s">
        <v>954</v>
      </c>
      <c r="B36" s="575" t="s">
        <v>955</v>
      </c>
    </row>
    <row r="37" ht="18.75" customHeight="1">
      <c r="B37" s="539" t="s">
        <v>956</v>
      </c>
    </row>
    <row r="38" ht="5.25" customHeight="1"/>
    <row r="39" spans="1:10" ht="15.75">
      <c r="A39" s="539" t="s">
        <v>957</v>
      </c>
      <c r="H39" s="603" t="s">
        <v>958</v>
      </c>
      <c r="J39" s="382"/>
    </row>
    <row r="40" spans="2:10" ht="19.5" customHeight="1">
      <c r="B40" s="913" t="s">
        <v>959</v>
      </c>
      <c r="C40" s="1051" t="s">
        <v>918</v>
      </c>
      <c r="D40" s="1052"/>
      <c r="E40" s="1053" t="s">
        <v>919</v>
      </c>
      <c r="F40" s="1054"/>
      <c r="G40" s="1048" t="s">
        <v>920</v>
      </c>
      <c r="H40" s="1048" t="s">
        <v>921</v>
      </c>
      <c r="I40" s="604"/>
      <c r="J40" s="605"/>
    </row>
    <row r="41" spans="2:10" ht="19.5" customHeight="1" thickBot="1">
      <c r="B41" s="1050"/>
      <c r="C41" s="606" t="s">
        <v>960</v>
      </c>
      <c r="D41" s="606" t="s">
        <v>961</v>
      </c>
      <c r="E41" s="607" t="s">
        <v>960</v>
      </c>
      <c r="F41" s="607" t="s">
        <v>961</v>
      </c>
      <c r="G41" s="1049"/>
      <c r="H41" s="1049"/>
      <c r="I41" s="605"/>
      <c r="J41" s="608"/>
    </row>
    <row r="42" spans="2:10" ht="16.5" thickTop="1">
      <c r="B42" s="609" t="s">
        <v>903</v>
      </c>
      <c r="C42" s="610">
        <v>1.21</v>
      </c>
      <c r="D42" s="610">
        <v>3.97</v>
      </c>
      <c r="E42" s="611">
        <v>6.15</v>
      </c>
      <c r="F42" s="611">
        <v>3.39</v>
      </c>
      <c r="G42" s="610">
        <v>0.23</v>
      </c>
      <c r="H42" s="610"/>
      <c r="I42" s="612"/>
      <c r="J42" s="613"/>
    </row>
    <row r="43" spans="2:10" ht="15.75">
      <c r="B43" s="254" t="s">
        <v>904</v>
      </c>
      <c r="C43" s="614">
        <v>2.69</v>
      </c>
      <c r="D43" s="614">
        <v>4.52</v>
      </c>
      <c r="E43" s="615">
        <v>3.39</v>
      </c>
      <c r="F43" s="615">
        <v>2.17</v>
      </c>
      <c r="G43" s="614">
        <v>0.15</v>
      </c>
      <c r="H43" s="614"/>
      <c r="I43" s="612"/>
      <c r="J43" s="613"/>
    </row>
    <row r="44" spans="2:10" ht="15.75">
      <c r="B44" s="254" t="s">
        <v>905</v>
      </c>
      <c r="C44" s="614">
        <v>3.44</v>
      </c>
      <c r="D44" s="614">
        <v>3.02</v>
      </c>
      <c r="E44" s="615">
        <v>1.3</v>
      </c>
      <c r="F44" s="615">
        <v>1</v>
      </c>
      <c r="G44" s="614">
        <v>0.17</v>
      </c>
      <c r="H44" s="614"/>
      <c r="I44" s="612"/>
      <c r="J44" s="613"/>
    </row>
    <row r="45" spans="2:10" ht="15.75">
      <c r="B45" s="254" t="s">
        <v>906</v>
      </c>
      <c r="C45" s="614">
        <v>2.62</v>
      </c>
      <c r="D45" s="614">
        <v>2.18</v>
      </c>
      <c r="E45" s="615">
        <v>0.82</v>
      </c>
      <c r="F45" s="615">
        <v>0.9</v>
      </c>
      <c r="G45" s="614">
        <v>0.16</v>
      </c>
      <c r="H45" s="614">
        <v>13.33</v>
      </c>
      <c r="I45" s="612"/>
      <c r="J45" s="613"/>
    </row>
    <row r="46" spans="2:10" ht="15.75">
      <c r="B46" s="254" t="s">
        <v>907</v>
      </c>
      <c r="C46" s="614">
        <v>1.5</v>
      </c>
      <c r="D46" s="614">
        <v>0.99</v>
      </c>
      <c r="E46" s="615">
        <v>0.5</v>
      </c>
      <c r="F46" s="615">
        <v>0.42</v>
      </c>
      <c r="G46" s="614">
        <v>0.49</v>
      </c>
      <c r="H46" s="614">
        <v>32.8</v>
      </c>
      <c r="I46" s="612"/>
      <c r="J46" s="613"/>
    </row>
    <row r="47" spans="2:10" ht="15.75">
      <c r="B47" s="254" t="s">
        <v>908</v>
      </c>
      <c r="C47" s="614">
        <v>1</v>
      </c>
      <c r="D47" s="614">
        <v>0.66</v>
      </c>
      <c r="E47" s="615">
        <v>0.42</v>
      </c>
      <c r="F47" s="615">
        <v>0.29</v>
      </c>
      <c r="G47" s="614">
        <v>0.92</v>
      </c>
      <c r="H47" s="614">
        <v>28.6</v>
      </c>
      <c r="I47" s="612"/>
      <c r="J47" s="613"/>
    </row>
    <row r="48" spans="2:10" ht="15.75">
      <c r="B48" s="254" t="s">
        <v>909</v>
      </c>
      <c r="C48" s="614">
        <v>1.5</v>
      </c>
      <c r="D48" s="614">
        <v>0.56</v>
      </c>
      <c r="E48" s="615">
        <v>0.49</v>
      </c>
      <c r="F48" s="615">
        <v>0.21</v>
      </c>
      <c r="G48" s="614">
        <v>0.92</v>
      </c>
      <c r="H48" s="614">
        <v>12.53</v>
      </c>
      <c r="I48" s="612"/>
      <c r="J48" s="613"/>
    </row>
    <row r="49" spans="2:10" ht="15.75">
      <c r="B49" s="254" t="s">
        <v>910</v>
      </c>
      <c r="C49" s="614">
        <v>1.79</v>
      </c>
      <c r="D49" s="614">
        <v>0.56</v>
      </c>
      <c r="E49" s="615">
        <v>0.32</v>
      </c>
      <c r="F49" s="615">
        <v>0.27</v>
      </c>
      <c r="G49" s="614">
        <v>0.92</v>
      </c>
      <c r="H49" s="614">
        <v>22.8</v>
      </c>
      <c r="I49" s="612"/>
      <c r="J49" s="613"/>
    </row>
    <row r="50" spans="2:10" ht="15.75">
      <c r="B50" s="254" t="s">
        <v>911</v>
      </c>
      <c r="C50" s="614">
        <v>1.73</v>
      </c>
      <c r="D50" s="614">
        <v>0.74</v>
      </c>
      <c r="E50" s="615">
        <v>0.47</v>
      </c>
      <c r="F50" s="615">
        <v>0.73</v>
      </c>
      <c r="G50" s="614">
        <v>0.92</v>
      </c>
      <c r="H50" s="614">
        <v>8.43</v>
      </c>
      <c r="I50" s="612"/>
      <c r="J50" s="613"/>
    </row>
    <row r="51" spans="2:10" ht="15.75">
      <c r="B51" s="254" t="s">
        <v>962</v>
      </c>
      <c r="C51" s="614"/>
      <c r="D51" s="616"/>
      <c r="E51" s="616"/>
      <c r="F51" s="617"/>
      <c r="G51" s="617"/>
      <c r="H51" s="614">
        <v>21.44</v>
      </c>
      <c r="I51" s="618"/>
      <c r="J51" s="613"/>
    </row>
    <row r="52" spans="2:10" ht="15.75">
      <c r="B52" s="254" t="s">
        <v>963</v>
      </c>
      <c r="C52" s="614"/>
      <c r="D52" s="616"/>
      <c r="E52" s="616"/>
      <c r="F52" s="617"/>
      <c r="G52" s="617"/>
      <c r="H52" s="614">
        <v>59.58</v>
      </c>
      <c r="I52" s="618"/>
      <c r="J52" s="613"/>
    </row>
    <row r="53" ht="15.75">
      <c r="J53" s="382"/>
    </row>
  </sheetData>
  <mergeCells count="73">
    <mergeCell ref="G40:G41"/>
    <mergeCell ref="H40:H41"/>
    <mergeCell ref="B40:B41"/>
    <mergeCell ref="G34:H34"/>
    <mergeCell ref="C40:D40"/>
    <mergeCell ref="E40:F40"/>
    <mergeCell ref="C34:D34"/>
    <mergeCell ref="E34:F34"/>
    <mergeCell ref="I34:J34"/>
    <mergeCell ref="G10:H10"/>
    <mergeCell ref="I10:J10"/>
    <mergeCell ref="G33:H33"/>
    <mergeCell ref="I33:J33"/>
    <mergeCell ref="I18:J18"/>
    <mergeCell ref="I20:J20"/>
    <mergeCell ref="G11:H11"/>
    <mergeCell ref="I11:J11"/>
    <mergeCell ref="G25:H25"/>
    <mergeCell ref="G12:H12"/>
    <mergeCell ref="I12:J12"/>
    <mergeCell ref="G18:H18"/>
    <mergeCell ref="I24:J24"/>
    <mergeCell ref="G20:H20"/>
    <mergeCell ref="G19:H19"/>
    <mergeCell ref="I19:J19"/>
    <mergeCell ref="I21:J21"/>
    <mergeCell ref="G21:H22"/>
    <mergeCell ref="G8:H8"/>
    <mergeCell ref="I8:J8"/>
    <mergeCell ref="G9:H9"/>
    <mergeCell ref="I9:J9"/>
    <mergeCell ref="B30:B31"/>
    <mergeCell ref="C30:D30"/>
    <mergeCell ref="E30:F30"/>
    <mergeCell ref="G30:H30"/>
    <mergeCell ref="G31:H31"/>
    <mergeCell ref="C25:D25"/>
    <mergeCell ref="I30:J30"/>
    <mergeCell ref="G27:H27"/>
    <mergeCell ref="I23:J23"/>
    <mergeCell ref="E24:F24"/>
    <mergeCell ref="E25:F25"/>
    <mergeCell ref="I25:J25"/>
    <mergeCell ref="G24:H24"/>
    <mergeCell ref="G23:H23"/>
    <mergeCell ref="I27:J27"/>
    <mergeCell ref="C24:D24"/>
    <mergeCell ref="C18:D18"/>
    <mergeCell ref="E18:F18"/>
    <mergeCell ref="C19:D19"/>
    <mergeCell ref="E19:F19"/>
    <mergeCell ref="C20:D20"/>
    <mergeCell ref="E20:F20"/>
    <mergeCell ref="C21:D21"/>
    <mergeCell ref="E21:F21"/>
    <mergeCell ref="C23:D23"/>
    <mergeCell ref="E23:F23"/>
    <mergeCell ref="C12:D12"/>
    <mergeCell ref="E12:F12"/>
    <mergeCell ref="E10:F10"/>
    <mergeCell ref="E11:F11"/>
    <mergeCell ref="C10:D10"/>
    <mergeCell ref="C11:D11"/>
    <mergeCell ref="C8:D8"/>
    <mergeCell ref="C9:D9"/>
    <mergeCell ref="C33:D33"/>
    <mergeCell ref="E33:F33"/>
    <mergeCell ref="C27:D27"/>
    <mergeCell ref="E27:F27"/>
    <mergeCell ref="E28:F28"/>
    <mergeCell ref="E29:F29"/>
    <mergeCell ref="E8:F8"/>
    <mergeCell ref="E9:F9"/>
  </mergeCells>
  <printOptions/>
  <pageMargins left="0.7874015748031497" right="0.7874015748031497" top="0.4724409448818898" bottom="0.5511811023622047"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indexed="13"/>
  </sheetPr>
  <dimension ref="A1:O18"/>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E16" sqref="E16"/>
    </sheetView>
  </sheetViews>
  <sheetFormatPr defaultColWidth="9.00390625" defaultRowHeight="74.25" customHeight="1"/>
  <cols>
    <col min="1" max="1" width="10.375" style="17" customWidth="1"/>
    <col min="2" max="3" width="11.00390625" style="1" customWidth="1"/>
    <col min="4" max="4" width="11.875" style="1" customWidth="1"/>
    <col min="5" max="5" width="11.00390625" style="1" customWidth="1"/>
    <col min="6" max="6" width="12.75390625" style="1" customWidth="1"/>
    <col min="7" max="8" width="11.00390625" style="1" customWidth="1"/>
    <col min="9" max="9" width="11.625" style="1" customWidth="1"/>
    <col min="10" max="10" width="12.375" style="1" customWidth="1"/>
    <col min="11" max="11" width="11.00390625" style="1" customWidth="1"/>
    <col min="12" max="12" width="12.00390625" style="1" customWidth="1"/>
    <col min="13" max="13" width="12.125" style="1" customWidth="1"/>
    <col min="14" max="14" width="12.25390625" style="1" customWidth="1"/>
    <col min="15" max="16384" width="8.25390625" style="1" customWidth="1"/>
  </cols>
  <sheetData>
    <row r="1" spans="1:14" ht="33" customHeight="1">
      <c r="A1" s="724" t="s">
        <v>130</v>
      </c>
      <c r="B1" s="724"/>
      <c r="C1" s="724"/>
      <c r="D1" s="724"/>
      <c r="E1" s="724"/>
      <c r="F1" s="724"/>
      <c r="G1" s="724"/>
      <c r="H1" s="725" t="s">
        <v>131</v>
      </c>
      <c r="I1" s="725"/>
      <c r="J1" s="725"/>
      <c r="K1" s="725"/>
      <c r="L1" s="725"/>
      <c r="M1" s="725"/>
      <c r="N1" s="725"/>
    </row>
    <row r="2" spans="1:14" s="5" customFormat="1" ht="33" customHeight="1">
      <c r="A2" s="726" t="s">
        <v>132</v>
      </c>
      <c r="B2" s="726"/>
      <c r="C2" s="726"/>
      <c r="D2" s="726"/>
      <c r="E2" s="726"/>
      <c r="F2" s="726"/>
      <c r="G2" s="726"/>
      <c r="H2" s="695" t="s">
        <v>133</v>
      </c>
      <c r="I2" s="695"/>
      <c r="J2" s="695"/>
      <c r="K2" s="695"/>
      <c r="L2" s="695"/>
      <c r="M2" s="695"/>
      <c r="N2" s="18" t="s">
        <v>128</v>
      </c>
    </row>
    <row r="3" spans="1:15" s="5" customFormat="1" ht="29.25" customHeight="1">
      <c r="A3" s="732" t="s">
        <v>134</v>
      </c>
      <c r="B3" s="707" t="s">
        <v>135</v>
      </c>
      <c r="C3" s="730" t="s">
        <v>136</v>
      </c>
      <c r="D3" s="692"/>
      <c r="E3" s="692"/>
      <c r="F3" s="707"/>
      <c r="G3" s="701" t="s">
        <v>137</v>
      </c>
      <c r="H3" s="693"/>
      <c r="I3" s="693"/>
      <c r="J3" s="693"/>
      <c r="K3" s="693"/>
      <c r="L3" s="693"/>
      <c r="M3" s="694"/>
      <c r="N3" s="730" t="s">
        <v>138</v>
      </c>
      <c r="O3" s="33"/>
    </row>
    <row r="4" spans="1:15" s="5" customFormat="1" ht="29.25" customHeight="1">
      <c r="A4" s="732"/>
      <c r="B4" s="707"/>
      <c r="C4" s="710" t="s">
        <v>139</v>
      </c>
      <c r="D4" s="698" t="s">
        <v>140</v>
      </c>
      <c r="E4" s="710" t="s">
        <v>141</v>
      </c>
      <c r="F4" s="700" t="s">
        <v>142</v>
      </c>
      <c r="G4" s="701" t="s">
        <v>139</v>
      </c>
      <c r="H4" s="691" t="s">
        <v>143</v>
      </c>
      <c r="I4" s="691"/>
      <c r="J4" s="732"/>
      <c r="K4" s="708" t="s">
        <v>144</v>
      </c>
      <c r="L4" s="691"/>
      <c r="M4" s="732"/>
      <c r="N4" s="730"/>
      <c r="O4" s="33"/>
    </row>
    <row r="5" spans="1:15" s="5" customFormat="1" ht="39" customHeight="1">
      <c r="A5" s="732"/>
      <c r="B5" s="707"/>
      <c r="C5" s="697"/>
      <c r="D5" s="699"/>
      <c r="E5" s="697"/>
      <c r="F5" s="699"/>
      <c r="G5" s="690"/>
      <c r="H5" s="61" t="s">
        <v>145</v>
      </c>
      <c r="I5" s="9" t="s">
        <v>146</v>
      </c>
      <c r="J5" s="8" t="s">
        <v>147</v>
      </c>
      <c r="K5" s="9" t="s">
        <v>145</v>
      </c>
      <c r="L5" s="9" t="s">
        <v>129</v>
      </c>
      <c r="M5" s="8" t="s">
        <v>147</v>
      </c>
      <c r="N5" s="730"/>
      <c r="O5" s="33"/>
    </row>
    <row r="6" spans="1:15" s="5" customFormat="1" ht="52.5" customHeight="1">
      <c r="A6" s="10" t="s">
        <v>148</v>
      </c>
      <c r="B6" s="35">
        <f aca="true" t="shared" si="0" ref="B6:N6">SUM(B7:B16)</f>
        <v>183</v>
      </c>
      <c r="C6" s="35">
        <f t="shared" si="0"/>
        <v>136</v>
      </c>
      <c r="D6" s="35">
        <f t="shared" si="0"/>
        <v>60</v>
      </c>
      <c r="E6" s="35">
        <f t="shared" si="0"/>
        <v>60</v>
      </c>
      <c r="F6" s="35">
        <f t="shared" si="0"/>
        <v>16</v>
      </c>
      <c r="G6" s="35">
        <f t="shared" si="0"/>
        <v>2</v>
      </c>
      <c r="H6" s="35">
        <f t="shared" si="0"/>
        <v>2</v>
      </c>
      <c r="I6" s="35">
        <f t="shared" si="0"/>
        <v>2</v>
      </c>
      <c r="J6" s="35">
        <f t="shared" si="0"/>
        <v>0</v>
      </c>
      <c r="K6" s="35">
        <f t="shared" si="0"/>
        <v>0</v>
      </c>
      <c r="L6" s="35">
        <f t="shared" si="0"/>
        <v>0</v>
      </c>
      <c r="M6" s="35">
        <f t="shared" si="0"/>
        <v>0</v>
      </c>
      <c r="N6" s="35">
        <f t="shared" si="0"/>
        <v>45</v>
      </c>
      <c r="O6" s="33"/>
    </row>
    <row r="7" spans="1:14" s="26" customFormat="1" ht="52.5" customHeight="1">
      <c r="A7" s="10" t="s">
        <v>81</v>
      </c>
      <c r="B7" s="11">
        <f aca="true" t="shared" si="1" ref="B7:B16">C7+G7+N7</f>
        <v>44</v>
      </c>
      <c r="C7" s="11">
        <f aca="true" t="shared" si="2" ref="C7:C16">SUM(D7:F7)</f>
        <v>33</v>
      </c>
      <c r="D7" s="11">
        <v>21</v>
      </c>
      <c r="E7" s="11">
        <v>9</v>
      </c>
      <c r="F7" s="11">
        <v>3</v>
      </c>
      <c r="G7" s="11">
        <f aca="true" t="shared" si="3" ref="G7:G14">H7+K7</f>
        <v>1</v>
      </c>
      <c r="H7" s="11">
        <f aca="true" t="shared" si="4" ref="H7:H14">SUM(I7:J7)</f>
        <v>1</v>
      </c>
      <c r="I7" s="11">
        <v>1</v>
      </c>
      <c r="J7" s="11">
        <v>0</v>
      </c>
      <c r="K7" s="11">
        <f aca="true" t="shared" si="5" ref="K7:K14">SUM(L7:M7)</f>
        <v>0</v>
      </c>
      <c r="L7" s="11">
        <v>0</v>
      </c>
      <c r="M7" s="11">
        <v>0</v>
      </c>
      <c r="N7" s="11">
        <v>10</v>
      </c>
    </row>
    <row r="8" spans="1:14" s="26" customFormat="1" ht="52.5" customHeight="1">
      <c r="A8" s="10" t="s">
        <v>59</v>
      </c>
      <c r="B8" s="35">
        <f t="shared" si="1"/>
        <v>49</v>
      </c>
      <c r="C8" s="35">
        <f t="shared" si="2"/>
        <v>42</v>
      </c>
      <c r="D8" s="11">
        <v>18</v>
      </c>
      <c r="E8" s="11">
        <v>21</v>
      </c>
      <c r="F8" s="11">
        <v>3</v>
      </c>
      <c r="G8" s="35">
        <f t="shared" si="3"/>
        <v>0</v>
      </c>
      <c r="H8" s="11">
        <f t="shared" si="4"/>
        <v>0</v>
      </c>
      <c r="I8" s="11">
        <v>0</v>
      </c>
      <c r="J8" s="11">
        <v>0</v>
      </c>
      <c r="K8" s="11">
        <f t="shared" si="5"/>
        <v>0</v>
      </c>
      <c r="L8" s="11">
        <v>0</v>
      </c>
      <c r="M8" s="11">
        <v>0</v>
      </c>
      <c r="N8" s="11">
        <v>7</v>
      </c>
    </row>
    <row r="9" spans="1:14" s="26" customFormat="1" ht="52.5" customHeight="1">
      <c r="A9" s="10" t="s">
        <v>60</v>
      </c>
      <c r="B9" s="35">
        <f t="shared" si="1"/>
        <v>20</v>
      </c>
      <c r="C9" s="35">
        <f t="shared" si="2"/>
        <v>13</v>
      </c>
      <c r="D9" s="11">
        <v>5</v>
      </c>
      <c r="E9" s="11">
        <v>5</v>
      </c>
      <c r="F9" s="11">
        <v>3</v>
      </c>
      <c r="G9" s="35">
        <f t="shared" si="3"/>
        <v>0</v>
      </c>
      <c r="H9" s="11">
        <f t="shared" si="4"/>
        <v>0</v>
      </c>
      <c r="I9" s="11">
        <v>0</v>
      </c>
      <c r="J9" s="11">
        <v>0</v>
      </c>
      <c r="K9" s="11">
        <f t="shared" si="5"/>
        <v>0</v>
      </c>
      <c r="L9" s="11">
        <v>0</v>
      </c>
      <c r="M9" s="11">
        <v>0</v>
      </c>
      <c r="N9" s="11">
        <v>7</v>
      </c>
    </row>
    <row r="10" spans="1:14" s="26" customFormat="1" ht="52.5" customHeight="1">
      <c r="A10" s="10" t="s">
        <v>61</v>
      </c>
      <c r="B10" s="35">
        <f t="shared" si="1"/>
        <v>26</v>
      </c>
      <c r="C10" s="35">
        <f t="shared" si="2"/>
        <v>17</v>
      </c>
      <c r="D10" s="11">
        <v>8</v>
      </c>
      <c r="E10" s="11">
        <v>7</v>
      </c>
      <c r="F10" s="11">
        <v>2</v>
      </c>
      <c r="G10" s="35">
        <f t="shared" si="3"/>
        <v>0</v>
      </c>
      <c r="H10" s="11">
        <f t="shared" si="4"/>
        <v>0</v>
      </c>
      <c r="I10" s="11">
        <v>0</v>
      </c>
      <c r="J10" s="11">
        <v>0</v>
      </c>
      <c r="K10" s="11">
        <f t="shared" si="5"/>
        <v>0</v>
      </c>
      <c r="L10" s="11">
        <v>0</v>
      </c>
      <c r="M10" s="11">
        <v>0</v>
      </c>
      <c r="N10" s="11">
        <v>9</v>
      </c>
    </row>
    <row r="11" spans="1:14" s="26" customFormat="1" ht="52.5" customHeight="1">
      <c r="A11" s="10" t="s">
        <v>62</v>
      </c>
      <c r="B11" s="35">
        <f t="shared" si="1"/>
        <v>30</v>
      </c>
      <c r="C11" s="35">
        <f t="shared" si="2"/>
        <v>21</v>
      </c>
      <c r="D11" s="11">
        <v>6</v>
      </c>
      <c r="E11" s="11">
        <v>14</v>
      </c>
      <c r="F11" s="11">
        <v>1</v>
      </c>
      <c r="G11" s="35">
        <f t="shared" si="3"/>
        <v>0</v>
      </c>
      <c r="H11" s="11">
        <f t="shared" si="4"/>
        <v>0</v>
      </c>
      <c r="I11" s="11">
        <v>0</v>
      </c>
      <c r="J11" s="11">
        <v>0</v>
      </c>
      <c r="K11" s="11">
        <f t="shared" si="5"/>
        <v>0</v>
      </c>
      <c r="L11" s="11">
        <v>0</v>
      </c>
      <c r="M11" s="11">
        <v>0</v>
      </c>
      <c r="N11" s="11">
        <v>9</v>
      </c>
    </row>
    <row r="12" spans="1:14" s="26" customFormat="1" ht="52.5" customHeight="1">
      <c r="A12" s="10" t="s">
        <v>63</v>
      </c>
      <c r="B12" s="35">
        <f t="shared" si="1"/>
        <v>5</v>
      </c>
      <c r="C12" s="35">
        <f t="shared" si="2"/>
        <v>3</v>
      </c>
      <c r="D12" s="11">
        <v>1</v>
      </c>
      <c r="E12" s="11">
        <v>2</v>
      </c>
      <c r="F12" s="11">
        <v>0</v>
      </c>
      <c r="G12" s="35">
        <f t="shared" si="3"/>
        <v>1</v>
      </c>
      <c r="H12" s="11">
        <f t="shared" si="4"/>
        <v>1</v>
      </c>
      <c r="I12" s="11">
        <v>1</v>
      </c>
      <c r="J12" s="11">
        <v>0</v>
      </c>
      <c r="K12" s="11">
        <f t="shared" si="5"/>
        <v>0</v>
      </c>
      <c r="L12" s="11">
        <v>0</v>
      </c>
      <c r="M12" s="11">
        <v>0</v>
      </c>
      <c r="N12" s="11">
        <v>1</v>
      </c>
    </row>
    <row r="13" spans="1:14" s="26" customFormat="1" ht="52.5" customHeight="1">
      <c r="A13" s="10" t="s">
        <v>64</v>
      </c>
      <c r="B13" s="35">
        <f t="shared" si="1"/>
        <v>3</v>
      </c>
      <c r="C13" s="35">
        <f t="shared" si="2"/>
        <v>2</v>
      </c>
      <c r="D13" s="11">
        <v>1</v>
      </c>
      <c r="E13" s="11">
        <v>0</v>
      </c>
      <c r="F13" s="11">
        <v>1</v>
      </c>
      <c r="G13" s="35">
        <f t="shared" si="3"/>
        <v>0</v>
      </c>
      <c r="H13" s="11">
        <f t="shared" si="4"/>
        <v>0</v>
      </c>
      <c r="I13" s="11">
        <v>0</v>
      </c>
      <c r="J13" s="11">
        <v>0</v>
      </c>
      <c r="K13" s="11">
        <f t="shared" si="5"/>
        <v>0</v>
      </c>
      <c r="L13" s="11">
        <v>0</v>
      </c>
      <c r="M13" s="11">
        <v>0</v>
      </c>
      <c r="N13" s="11">
        <v>1</v>
      </c>
    </row>
    <row r="14" spans="1:14" s="26" customFormat="1" ht="52.5" customHeight="1">
      <c r="A14" s="10" t="s">
        <v>65</v>
      </c>
      <c r="B14" s="35">
        <f t="shared" si="1"/>
        <v>3</v>
      </c>
      <c r="C14" s="35">
        <f t="shared" si="2"/>
        <v>3</v>
      </c>
      <c r="D14" s="11">
        <v>0</v>
      </c>
      <c r="E14" s="11">
        <v>1</v>
      </c>
      <c r="F14" s="11">
        <v>2</v>
      </c>
      <c r="G14" s="35">
        <f t="shared" si="3"/>
        <v>0</v>
      </c>
      <c r="H14" s="11">
        <f t="shared" si="4"/>
        <v>0</v>
      </c>
      <c r="I14" s="11">
        <v>0</v>
      </c>
      <c r="J14" s="11">
        <v>0</v>
      </c>
      <c r="K14" s="11">
        <f t="shared" si="5"/>
        <v>0</v>
      </c>
      <c r="L14" s="11">
        <v>0</v>
      </c>
      <c r="M14" s="11">
        <v>0</v>
      </c>
      <c r="N14" s="11">
        <v>0</v>
      </c>
    </row>
    <row r="15" spans="1:14" s="26" customFormat="1" ht="52.5" customHeight="1">
      <c r="A15" s="10" t="s">
        <v>66</v>
      </c>
      <c r="B15" s="35">
        <f t="shared" si="1"/>
        <v>3</v>
      </c>
      <c r="C15" s="35">
        <f t="shared" si="2"/>
        <v>2</v>
      </c>
      <c r="D15" s="11">
        <v>0</v>
      </c>
      <c r="E15" s="11">
        <v>1</v>
      </c>
      <c r="F15" s="11">
        <v>1</v>
      </c>
      <c r="G15" s="35">
        <v>0</v>
      </c>
      <c r="H15" s="11">
        <v>0</v>
      </c>
      <c r="I15" s="11">
        <v>0</v>
      </c>
      <c r="J15" s="11">
        <v>0</v>
      </c>
      <c r="K15" s="11">
        <v>0</v>
      </c>
      <c r="L15" s="11">
        <v>0</v>
      </c>
      <c r="M15" s="11">
        <v>0</v>
      </c>
      <c r="N15" s="11">
        <v>1</v>
      </c>
    </row>
    <row r="16" spans="1:14" s="26" customFormat="1" ht="52.5" customHeight="1">
      <c r="A16" s="48" t="s">
        <v>67</v>
      </c>
      <c r="B16" s="35">
        <f t="shared" si="1"/>
        <v>0</v>
      </c>
      <c r="C16" s="35">
        <f t="shared" si="2"/>
        <v>0</v>
      </c>
      <c r="D16" s="11">
        <v>0</v>
      </c>
      <c r="E16" s="11">
        <v>0</v>
      </c>
      <c r="F16" s="11">
        <v>0</v>
      </c>
      <c r="G16" s="35">
        <f>H16+K16</f>
        <v>0</v>
      </c>
      <c r="H16" s="11">
        <f>SUM(I16:J16)</f>
        <v>0</v>
      </c>
      <c r="I16" s="11">
        <v>0</v>
      </c>
      <c r="J16" s="11">
        <v>0</v>
      </c>
      <c r="K16" s="11">
        <f>SUM(L16:M16)</f>
        <v>0</v>
      </c>
      <c r="L16" s="11">
        <v>0</v>
      </c>
      <c r="M16" s="11">
        <v>0</v>
      </c>
      <c r="N16" s="11">
        <v>0</v>
      </c>
    </row>
    <row r="17" spans="1:14" s="2" customFormat="1" ht="19.5" customHeight="1">
      <c r="A17" s="734" t="s">
        <v>149</v>
      </c>
      <c r="B17" s="709"/>
      <c r="C17" s="709"/>
      <c r="D17" s="709"/>
      <c r="E17" s="709"/>
      <c r="F17" s="709"/>
      <c r="G17" s="709"/>
      <c r="H17" s="709"/>
      <c r="I17" s="709"/>
      <c r="J17" s="709"/>
      <c r="K17" s="709"/>
      <c r="L17" s="709"/>
      <c r="M17" s="709"/>
      <c r="N17" s="709"/>
    </row>
    <row r="18" spans="1:14" ht="19.5" customHeight="1">
      <c r="A18" s="16"/>
      <c r="B18" s="40"/>
      <c r="C18" s="40"/>
      <c r="D18" s="40"/>
      <c r="E18" s="40"/>
      <c r="F18" s="40"/>
      <c r="G18" s="40"/>
      <c r="H18" s="40"/>
      <c r="I18" s="40"/>
      <c r="J18" s="40"/>
      <c r="K18" s="40"/>
      <c r="L18" s="40"/>
      <c r="M18" s="40"/>
      <c r="N18" s="40"/>
    </row>
  </sheetData>
  <mergeCells count="17">
    <mergeCell ref="B3:B5"/>
    <mergeCell ref="C3:F3"/>
    <mergeCell ref="G3:M3"/>
    <mergeCell ref="A1:G1"/>
    <mergeCell ref="H1:N1"/>
    <mergeCell ref="A2:G2"/>
    <mergeCell ref="H2:M2"/>
    <mergeCell ref="A17:N17"/>
    <mergeCell ref="N3:N5"/>
    <mergeCell ref="C4:C5"/>
    <mergeCell ref="D4:D5"/>
    <mergeCell ref="E4:E5"/>
    <mergeCell ref="F4:F5"/>
    <mergeCell ref="G4:G5"/>
    <mergeCell ref="H4:J4"/>
    <mergeCell ref="K4:M4"/>
    <mergeCell ref="A3:A5"/>
  </mergeCells>
  <printOptions/>
  <pageMargins left="0.7480314960629921" right="0.7480314960629921" top="0.5905511811023623" bottom="0.984251968503937"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tabColor indexed="46"/>
  </sheetPr>
  <dimension ref="A2:L48"/>
  <sheetViews>
    <sheetView view="pageBreakPreview" zoomScaleNormal="75" zoomScaleSheetLayoutView="100" workbookViewId="0" topLeftCell="A10">
      <selection activeCell="E43" sqref="E43:F43"/>
    </sheetView>
  </sheetViews>
  <sheetFormatPr defaultColWidth="9.00390625" defaultRowHeight="16.5"/>
  <cols>
    <col min="1" max="1" width="2.625" style="539" customWidth="1"/>
    <col min="2" max="2" width="14.625" style="539" customWidth="1"/>
    <col min="3" max="6" width="7.50390625" style="539" customWidth="1"/>
    <col min="7" max="10" width="9.00390625" style="539" customWidth="1"/>
    <col min="11" max="11" width="6.00390625" style="539" customWidth="1"/>
    <col min="12" max="12" width="7.875" style="539" customWidth="1"/>
    <col min="13" max="16384" width="9.00390625" style="539" customWidth="1"/>
  </cols>
  <sheetData>
    <row r="1" ht="21.75" customHeight="1"/>
    <row r="2" spans="1:6" ht="15.75">
      <c r="A2" s="539" t="s">
        <v>964</v>
      </c>
      <c r="F2" s="539" t="s">
        <v>965</v>
      </c>
    </row>
    <row r="3" spans="2:6" ht="16.5" thickBot="1">
      <c r="B3" s="607" t="s">
        <v>966</v>
      </c>
      <c r="C3" s="1065" t="s">
        <v>967</v>
      </c>
      <c r="D3" s="1066"/>
      <c r="E3" s="1065" t="s">
        <v>968</v>
      </c>
      <c r="F3" s="1066"/>
    </row>
    <row r="4" spans="2:6" ht="16.5" thickTop="1">
      <c r="B4" s="609" t="s">
        <v>903</v>
      </c>
      <c r="C4" s="1072">
        <v>0.05</v>
      </c>
      <c r="D4" s="1072"/>
      <c r="E4" s="1072">
        <v>0</v>
      </c>
      <c r="F4" s="1072">
        <v>0</v>
      </c>
    </row>
    <row r="5" spans="2:6" ht="15.75">
      <c r="B5" s="254" t="s">
        <v>904</v>
      </c>
      <c r="C5" s="1071">
        <v>0.1</v>
      </c>
      <c r="D5" s="1071"/>
      <c r="E5" s="1071">
        <v>0.04</v>
      </c>
      <c r="F5" s="1071">
        <v>0.05888902082849076</v>
      </c>
    </row>
    <row r="6" spans="2:6" ht="15.75">
      <c r="B6" s="254" t="s">
        <v>905</v>
      </c>
      <c r="C6" s="1071">
        <v>0.33</v>
      </c>
      <c r="D6" s="1071">
        <v>0.4871744080581342</v>
      </c>
      <c r="E6" s="1071">
        <v>0.12</v>
      </c>
      <c r="F6" s="1071">
        <v>0.17076794960477112</v>
      </c>
    </row>
    <row r="7" spans="2:6" ht="15.75">
      <c r="B7" s="254" t="s">
        <v>906</v>
      </c>
      <c r="C7" s="1071">
        <v>0.93</v>
      </c>
      <c r="D7" s="1071">
        <v>1.3452027147178076</v>
      </c>
      <c r="E7" s="1071">
        <v>0.3</v>
      </c>
      <c r="F7" s="1071">
        <v>0.4338490103282676</v>
      </c>
    </row>
    <row r="8" spans="2:6" ht="15.75">
      <c r="B8" s="254" t="s">
        <v>907</v>
      </c>
      <c r="C8" s="1071">
        <v>1.35</v>
      </c>
      <c r="D8" s="1071">
        <v>2.7914260785967353</v>
      </c>
      <c r="E8" s="1071">
        <v>0.44</v>
      </c>
      <c r="F8" s="1071">
        <v>0.7123769015394447</v>
      </c>
    </row>
    <row r="9" spans="2:6" ht="15.75">
      <c r="B9" s="254" t="s">
        <v>908</v>
      </c>
      <c r="C9" s="1071">
        <v>1.61</v>
      </c>
      <c r="D9" s="1071">
        <v>3.3106888838629343</v>
      </c>
      <c r="E9" s="1071">
        <v>0.36</v>
      </c>
      <c r="F9" s="1071">
        <v>0.4963354526122433</v>
      </c>
    </row>
    <row r="10" spans="2:6" ht="15.75">
      <c r="B10" s="254" t="s">
        <v>909</v>
      </c>
      <c r="C10" s="1071">
        <v>0.94</v>
      </c>
      <c r="D10" s="1071">
        <v>1.1517813403614836</v>
      </c>
      <c r="E10" s="1071">
        <v>0.22</v>
      </c>
      <c r="F10" s="1071">
        <v>0.3478125647393156</v>
      </c>
    </row>
    <row r="11" spans="2:6" ht="15.75">
      <c r="B11" s="254" t="s">
        <v>910</v>
      </c>
      <c r="C11" s="1071">
        <v>0.7</v>
      </c>
      <c r="D11" s="1071">
        <v>0.8285363085503841</v>
      </c>
      <c r="E11" s="1071">
        <v>0.23</v>
      </c>
      <c r="F11" s="1071">
        <v>0.2758325375940798</v>
      </c>
    </row>
    <row r="12" spans="2:6" ht="15.75">
      <c r="B12" s="254" t="s">
        <v>911</v>
      </c>
      <c r="C12" s="1071">
        <v>0.29</v>
      </c>
      <c r="D12" s="1071">
        <v>0.42550422166831686</v>
      </c>
      <c r="E12" s="1071">
        <v>0.01</v>
      </c>
      <c r="F12" s="1071">
        <v>0.011312217194570135</v>
      </c>
    </row>
    <row r="14" spans="1:12" ht="15.75">
      <c r="A14" s="539" t="s">
        <v>969</v>
      </c>
      <c r="L14" s="628" t="s">
        <v>965</v>
      </c>
    </row>
    <row r="15" spans="2:12" ht="16.5" thickBot="1">
      <c r="B15" s="607" t="s">
        <v>966</v>
      </c>
      <c r="C15" s="1063" t="s">
        <v>967</v>
      </c>
      <c r="D15" s="1064"/>
      <c r="E15" s="1063" t="s">
        <v>968</v>
      </c>
      <c r="F15" s="1064"/>
      <c r="G15" s="1065" t="s">
        <v>970</v>
      </c>
      <c r="H15" s="1066"/>
      <c r="I15" s="1065" t="s">
        <v>971</v>
      </c>
      <c r="J15" s="1066"/>
      <c r="K15" s="1065" t="s">
        <v>972</v>
      </c>
      <c r="L15" s="1066"/>
    </row>
    <row r="16" spans="2:12" ht="16.5" thickTop="1">
      <c r="B16" s="609" t="s">
        <v>903</v>
      </c>
      <c r="C16" s="1067"/>
      <c r="D16" s="1068"/>
      <c r="E16" s="1069"/>
      <c r="F16" s="1070"/>
      <c r="G16" s="1067">
        <v>23.26</v>
      </c>
      <c r="H16" s="1068"/>
      <c r="I16" s="1067">
        <v>76.04</v>
      </c>
      <c r="J16" s="1068">
        <v>35.61173036767495</v>
      </c>
      <c r="K16" s="1067"/>
      <c r="L16" s="1068"/>
    </row>
    <row r="17" spans="2:12" ht="15.75">
      <c r="B17" s="254" t="s">
        <v>904</v>
      </c>
      <c r="C17" s="1055"/>
      <c r="D17" s="1056"/>
      <c r="E17" s="1055"/>
      <c r="F17" s="1056"/>
      <c r="G17" s="1060">
        <v>68.01</v>
      </c>
      <c r="H17" s="1060"/>
      <c r="I17" s="1055">
        <v>50.04</v>
      </c>
      <c r="J17" s="1056">
        <v>102.85050821935258</v>
      </c>
      <c r="K17" s="1055"/>
      <c r="L17" s="1056"/>
    </row>
    <row r="18" spans="2:12" ht="15.75">
      <c r="B18" s="254" t="s">
        <v>905</v>
      </c>
      <c r="C18" s="1055"/>
      <c r="D18" s="1056"/>
      <c r="E18" s="1055"/>
      <c r="F18" s="1056"/>
      <c r="G18" s="1060">
        <v>25.26</v>
      </c>
      <c r="H18" s="1060">
        <v>23.225522017062502</v>
      </c>
      <c r="I18" s="1055">
        <v>13.85</v>
      </c>
      <c r="J18" s="1056">
        <v>48.7219456462763</v>
      </c>
      <c r="K18" s="1055"/>
      <c r="L18" s="1056"/>
    </row>
    <row r="19" spans="2:12" ht="15.75">
      <c r="B19" s="254" t="s">
        <v>906</v>
      </c>
      <c r="C19" s="1055"/>
      <c r="D19" s="1056"/>
      <c r="E19" s="1055"/>
      <c r="F19" s="1056"/>
      <c r="G19" s="1060">
        <v>24.94</v>
      </c>
      <c r="H19" s="1060">
        <v>109.15460601877088</v>
      </c>
      <c r="I19" s="1055">
        <v>84.2</v>
      </c>
      <c r="J19" s="1056">
        <v>33.451284421842416</v>
      </c>
      <c r="K19" s="1055">
        <v>103.27</v>
      </c>
      <c r="L19" s="1056"/>
    </row>
    <row r="20" spans="2:12" ht="15.75">
      <c r="B20" s="254" t="s">
        <v>907</v>
      </c>
      <c r="C20" s="1055"/>
      <c r="D20" s="1056"/>
      <c r="E20" s="1055"/>
      <c r="F20" s="1056"/>
      <c r="G20" s="1060">
        <v>138.4</v>
      </c>
      <c r="H20" s="1060">
        <v>54.80397158213386</v>
      </c>
      <c r="I20" s="1055">
        <v>56.13</v>
      </c>
      <c r="J20" s="1056">
        <v>171.33096040624</v>
      </c>
      <c r="K20" s="1055">
        <v>44.48</v>
      </c>
      <c r="L20" s="1056"/>
    </row>
    <row r="21" spans="2:12" ht="15.75">
      <c r="B21" s="254" t="s">
        <v>908</v>
      </c>
      <c r="C21" s="1055">
        <v>3.77</v>
      </c>
      <c r="D21" s="1056"/>
      <c r="E21" s="1055">
        <v>2.11</v>
      </c>
      <c r="F21" s="1056"/>
      <c r="G21" s="1060">
        <v>157.24</v>
      </c>
      <c r="H21" s="1060">
        <v>33.05946177656401</v>
      </c>
      <c r="I21" s="1055">
        <v>41.5</v>
      </c>
      <c r="J21" s="1056">
        <v>205.4715172640132</v>
      </c>
      <c r="K21" s="1055">
        <v>91.3</v>
      </c>
      <c r="L21" s="1056"/>
    </row>
    <row r="22" spans="2:12" ht="15.75">
      <c r="B22" s="254">
        <v>50</v>
      </c>
      <c r="C22" s="1055">
        <v>74.58</v>
      </c>
      <c r="D22" s="1056"/>
      <c r="E22" s="1055">
        <v>262.4</v>
      </c>
      <c r="F22" s="1056"/>
      <c r="G22" s="1060">
        <v>222.06</v>
      </c>
      <c r="H22" s="1060">
        <v>53.71940719106516</v>
      </c>
      <c r="I22" s="1055">
        <v>75.3</v>
      </c>
      <c r="J22" s="1056">
        <v>294.9629713985779</v>
      </c>
      <c r="K22" s="1055">
        <v>98.86</v>
      </c>
      <c r="L22" s="1056"/>
    </row>
    <row r="23" spans="2:12" ht="15.75">
      <c r="B23" s="254">
        <v>51</v>
      </c>
      <c r="C23" s="1055">
        <v>74.58</v>
      </c>
      <c r="D23" s="1056"/>
      <c r="E23" s="1055">
        <v>80.42</v>
      </c>
      <c r="F23" s="1056"/>
      <c r="G23" s="1060">
        <v>222.06</v>
      </c>
      <c r="H23" s="1060">
        <v>53.71940719106516</v>
      </c>
      <c r="I23" s="1055">
        <v>75.3</v>
      </c>
      <c r="J23" s="1056">
        <v>282.18084232398957</v>
      </c>
      <c r="K23" s="1055">
        <v>98.86</v>
      </c>
      <c r="L23" s="1056"/>
    </row>
    <row r="24" spans="2:12" ht="15.75">
      <c r="B24" s="254">
        <v>52</v>
      </c>
      <c r="C24" s="1055">
        <v>74.58</v>
      </c>
      <c r="D24" s="1056"/>
      <c r="E24" s="1055">
        <v>80.42</v>
      </c>
      <c r="F24" s="1056"/>
      <c r="G24" s="1060">
        <v>222.06</v>
      </c>
      <c r="H24" s="1060">
        <v>53.71940719106516</v>
      </c>
      <c r="I24" s="1055">
        <v>75.3</v>
      </c>
      <c r="J24" s="1056">
        <v>282.18084232398957</v>
      </c>
      <c r="K24" s="1055">
        <v>98.86</v>
      </c>
      <c r="L24" s="1056"/>
    </row>
    <row r="25" spans="2:12" ht="15.75">
      <c r="B25" s="254">
        <v>53</v>
      </c>
      <c r="C25" s="1055">
        <v>74.58</v>
      </c>
      <c r="D25" s="1056"/>
      <c r="E25" s="1055">
        <v>80.42</v>
      </c>
      <c r="F25" s="1056"/>
      <c r="G25" s="1060">
        <v>222.06</v>
      </c>
      <c r="H25" s="1060">
        <v>53.71940719106516</v>
      </c>
      <c r="I25" s="1055">
        <v>75.3</v>
      </c>
      <c r="J25" s="1056">
        <v>282.18084232398957</v>
      </c>
      <c r="K25" s="1055">
        <v>98.86</v>
      </c>
      <c r="L25" s="1056"/>
    </row>
    <row r="26" spans="2:12" ht="15.75">
      <c r="B26" s="254">
        <v>54</v>
      </c>
      <c r="C26" s="1055">
        <v>74.58</v>
      </c>
      <c r="D26" s="1056"/>
      <c r="E26" s="1055">
        <v>80.42</v>
      </c>
      <c r="F26" s="1056"/>
      <c r="G26" s="1060">
        <v>222.06</v>
      </c>
      <c r="H26" s="1060">
        <v>53.71940719106516</v>
      </c>
      <c r="I26" s="1055">
        <v>75.3</v>
      </c>
      <c r="J26" s="1056">
        <v>282.18084232398957</v>
      </c>
      <c r="K26" s="1055">
        <v>98.86</v>
      </c>
      <c r="L26" s="1056"/>
    </row>
    <row r="27" spans="2:12" ht="15.75">
      <c r="B27" s="254">
        <v>55</v>
      </c>
      <c r="C27" s="1055">
        <v>110.2</v>
      </c>
      <c r="D27" s="1056"/>
      <c r="E27" s="1055">
        <v>498.44</v>
      </c>
      <c r="F27" s="1056"/>
      <c r="G27" s="1060">
        <v>223.06</v>
      </c>
      <c r="H27" s="1060">
        <v>53.71940719106516</v>
      </c>
      <c r="I27" s="1055">
        <v>94.67</v>
      </c>
      <c r="J27" s="1056">
        <v>282.18084232398957</v>
      </c>
      <c r="K27" s="1055">
        <v>84.51</v>
      </c>
      <c r="L27" s="1056"/>
    </row>
    <row r="28" spans="2:12" ht="15.75">
      <c r="B28" s="254">
        <v>56</v>
      </c>
      <c r="C28" s="1055">
        <v>110.2</v>
      </c>
      <c r="D28" s="1056"/>
      <c r="E28" s="1055">
        <v>89.67</v>
      </c>
      <c r="F28" s="1056"/>
      <c r="G28" s="1060">
        <v>223.06</v>
      </c>
      <c r="H28" s="1060">
        <v>53.71940719106516</v>
      </c>
      <c r="I28" s="1055">
        <v>89.72</v>
      </c>
      <c r="J28" s="1056">
        <v>1000</v>
      </c>
      <c r="K28" s="1055">
        <v>84.51</v>
      </c>
      <c r="L28" s="1056"/>
    </row>
    <row r="29" spans="2:12" ht="15.75">
      <c r="B29" s="254">
        <v>57</v>
      </c>
      <c r="C29" s="1055">
        <v>110.2</v>
      </c>
      <c r="D29" s="1056"/>
      <c r="E29" s="1055">
        <v>89.67</v>
      </c>
      <c r="F29" s="1056"/>
      <c r="G29" s="1060">
        <v>223.06</v>
      </c>
      <c r="H29" s="1060">
        <v>53.71940719106516</v>
      </c>
      <c r="I29" s="1055">
        <v>143.63</v>
      </c>
      <c r="J29" s="1056">
        <v>1000</v>
      </c>
      <c r="K29" s="1055">
        <v>84.51</v>
      </c>
      <c r="L29" s="1056"/>
    </row>
    <row r="30" spans="2:12" ht="15.75">
      <c r="B30" s="254">
        <v>58</v>
      </c>
      <c r="C30" s="1055">
        <v>110.2</v>
      </c>
      <c r="D30" s="1056"/>
      <c r="E30" s="1055">
        <v>89.67</v>
      </c>
      <c r="F30" s="1056"/>
      <c r="G30" s="1060">
        <v>223.06</v>
      </c>
      <c r="H30" s="1060">
        <v>53.71940719106516</v>
      </c>
      <c r="I30" s="1073">
        <v>1000</v>
      </c>
      <c r="J30" s="1074">
        <v>1000</v>
      </c>
      <c r="K30" s="1055">
        <v>84.51</v>
      </c>
      <c r="L30" s="1056"/>
    </row>
    <row r="31" spans="2:12" ht="15.75">
      <c r="B31" s="254">
        <v>59</v>
      </c>
      <c r="C31" s="1055">
        <v>110.2</v>
      </c>
      <c r="D31" s="1056"/>
      <c r="E31" s="1055">
        <v>89.67</v>
      </c>
      <c r="F31" s="1056"/>
      <c r="G31" s="1060">
        <v>223.06</v>
      </c>
      <c r="H31" s="1060">
        <v>53.71940719106516</v>
      </c>
      <c r="I31" s="621"/>
      <c r="J31" s="622"/>
      <c r="K31" s="1055">
        <v>84.51</v>
      </c>
      <c r="L31" s="1056"/>
    </row>
    <row r="32" spans="2:12" ht="15.75">
      <c r="B32" s="254" t="s">
        <v>911</v>
      </c>
      <c r="C32" s="1055">
        <v>126.84</v>
      </c>
      <c r="D32" s="1056"/>
      <c r="E32" s="1055">
        <v>175.19</v>
      </c>
      <c r="F32" s="1056"/>
      <c r="G32" s="1062">
        <v>1000</v>
      </c>
      <c r="H32" s="1062">
        <v>1000</v>
      </c>
      <c r="I32" s="621"/>
      <c r="J32" s="622"/>
      <c r="K32" s="1055">
        <v>98.38</v>
      </c>
      <c r="L32" s="1056"/>
    </row>
    <row r="33" spans="2:12" ht="15.75">
      <c r="B33" s="254" t="s">
        <v>973</v>
      </c>
      <c r="C33" s="1055">
        <v>1000</v>
      </c>
      <c r="D33" s="1056"/>
      <c r="E33" s="1055">
        <v>1000</v>
      </c>
      <c r="F33" s="1061"/>
      <c r="G33" s="624"/>
      <c r="H33" s="625"/>
      <c r="I33" s="624"/>
      <c r="J33" s="625"/>
      <c r="K33" s="1055">
        <v>240.5</v>
      </c>
      <c r="L33" s="1056"/>
    </row>
    <row r="34" spans="2:12" ht="15.75">
      <c r="B34" s="254" t="s">
        <v>974</v>
      </c>
      <c r="C34" s="619"/>
      <c r="D34" s="620"/>
      <c r="E34" s="619"/>
      <c r="F34" s="623"/>
      <c r="G34" s="624"/>
      <c r="H34" s="625"/>
      <c r="I34" s="624"/>
      <c r="J34" s="625"/>
      <c r="K34" s="1055">
        <v>161.67</v>
      </c>
      <c r="L34" s="1056"/>
    </row>
    <row r="35" spans="2:12" ht="15.75">
      <c r="B35" s="254">
        <v>75</v>
      </c>
      <c r="C35" s="619"/>
      <c r="D35" s="620"/>
      <c r="E35" s="619"/>
      <c r="F35" s="623"/>
      <c r="G35" s="624"/>
      <c r="H35" s="625"/>
      <c r="I35" s="624"/>
      <c r="J35" s="625"/>
      <c r="K35" s="1055">
        <v>1000</v>
      </c>
      <c r="L35" s="1056"/>
    </row>
    <row r="36" spans="2:8" ht="15.75">
      <c r="B36" s="626"/>
      <c r="C36" s="627"/>
      <c r="D36" s="627"/>
      <c r="E36" s="627"/>
      <c r="F36" s="627"/>
      <c r="G36" s="627"/>
      <c r="H36" s="627"/>
    </row>
    <row r="37" ht="15.75">
      <c r="A37" s="539" t="s">
        <v>975</v>
      </c>
    </row>
    <row r="38" spans="2:6" ht="16.5" thickBot="1">
      <c r="B38" s="607" t="s">
        <v>976</v>
      </c>
      <c r="C38" s="1058" t="s">
        <v>977</v>
      </c>
      <c r="D38" s="1058"/>
      <c r="E38" s="1058" t="s">
        <v>978</v>
      </c>
      <c r="F38" s="1058"/>
    </row>
    <row r="39" spans="2:6" ht="16.5" thickTop="1">
      <c r="B39" s="609">
        <v>1</v>
      </c>
      <c r="C39" s="1059">
        <v>0</v>
      </c>
      <c r="D39" s="1059"/>
      <c r="E39" s="1059">
        <v>0</v>
      </c>
      <c r="F39" s="1059"/>
    </row>
    <row r="40" spans="2:6" ht="15.75">
      <c r="B40" s="254">
        <v>2</v>
      </c>
      <c r="C40" s="1057">
        <v>0</v>
      </c>
      <c r="D40" s="1057"/>
      <c r="E40" s="1057">
        <v>0.1</v>
      </c>
      <c r="F40" s="1057"/>
    </row>
    <row r="41" spans="2:6" ht="15.75">
      <c r="B41" s="254">
        <v>3</v>
      </c>
      <c r="C41" s="1057">
        <v>0.3</v>
      </c>
      <c r="D41" s="1057"/>
      <c r="E41" s="1057">
        <v>0.15</v>
      </c>
      <c r="F41" s="1057"/>
    </row>
    <row r="42" spans="2:6" ht="15.75">
      <c r="B42" s="254">
        <v>4</v>
      </c>
      <c r="C42" s="1057">
        <v>0.4</v>
      </c>
      <c r="D42" s="1057"/>
      <c r="E42" s="1057">
        <v>0.05</v>
      </c>
      <c r="F42" s="1057"/>
    </row>
    <row r="43" spans="2:6" ht="15.75">
      <c r="B43" s="254">
        <v>5</v>
      </c>
      <c r="C43" s="1057">
        <v>0.5</v>
      </c>
      <c r="D43" s="1057"/>
      <c r="E43" s="1057">
        <v>0</v>
      </c>
      <c r="F43" s="1057"/>
    </row>
    <row r="44" spans="2:6" ht="15.75">
      <c r="B44" s="254">
        <v>6</v>
      </c>
      <c r="C44" s="1057">
        <v>0.6</v>
      </c>
      <c r="D44" s="1057"/>
      <c r="E44" s="1057">
        <v>0</v>
      </c>
      <c r="F44" s="1057"/>
    </row>
    <row r="45" spans="2:6" ht="15.75">
      <c r="B45" s="254">
        <v>7</v>
      </c>
      <c r="C45" s="1057">
        <v>0.7</v>
      </c>
      <c r="D45" s="1057"/>
      <c r="E45" s="1057">
        <v>0</v>
      </c>
      <c r="F45" s="1057"/>
    </row>
    <row r="46" spans="2:6" ht="15.75">
      <c r="B46" s="254">
        <v>8</v>
      </c>
      <c r="C46" s="1057">
        <v>0.8</v>
      </c>
      <c r="D46" s="1057"/>
      <c r="E46" s="1057">
        <v>0</v>
      </c>
      <c r="F46" s="1057"/>
    </row>
    <row r="47" spans="2:6" ht="15.75">
      <c r="B47" s="254">
        <v>9</v>
      </c>
      <c r="C47" s="1057">
        <v>0.9</v>
      </c>
      <c r="D47" s="1057"/>
      <c r="E47" s="1057">
        <v>0</v>
      </c>
      <c r="F47" s="1057"/>
    </row>
    <row r="48" spans="2:6" ht="15.75">
      <c r="B48" s="254">
        <v>10</v>
      </c>
      <c r="C48" s="1057">
        <v>1</v>
      </c>
      <c r="D48" s="1057"/>
      <c r="E48" s="1057">
        <v>0</v>
      </c>
      <c r="F48" s="1057"/>
    </row>
  </sheetData>
  <mergeCells count="135">
    <mergeCell ref="I29:J29"/>
    <mergeCell ref="K29:L29"/>
    <mergeCell ref="I30:J30"/>
    <mergeCell ref="K30:L30"/>
    <mergeCell ref="I27:J27"/>
    <mergeCell ref="K27:L27"/>
    <mergeCell ref="I28:J28"/>
    <mergeCell ref="K28:L28"/>
    <mergeCell ref="I25:J25"/>
    <mergeCell ref="K25:L25"/>
    <mergeCell ref="I26:J26"/>
    <mergeCell ref="K26:L26"/>
    <mergeCell ref="I23:J23"/>
    <mergeCell ref="K23:L23"/>
    <mergeCell ref="I24:J24"/>
    <mergeCell ref="K24:L24"/>
    <mergeCell ref="I21:J21"/>
    <mergeCell ref="K21:L21"/>
    <mergeCell ref="I22:J22"/>
    <mergeCell ref="K22:L22"/>
    <mergeCell ref="I19:J19"/>
    <mergeCell ref="K19:L19"/>
    <mergeCell ref="I20:J20"/>
    <mergeCell ref="K20:L20"/>
    <mergeCell ref="I17:J17"/>
    <mergeCell ref="K17:L17"/>
    <mergeCell ref="I18:J18"/>
    <mergeCell ref="K18:L18"/>
    <mergeCell ref="I15:J15"/>
    <mergeCell ref="K15:L15"/>
    <mergeCell ref="I16:J16"/>
    <mergeCell ref="K16:L16"/>
    <mergeCell ref="G29:H29"/>
    <mergeCell ref="C30:D30"/>
    <mergeCell ref="C27:D27"/>
    <mergeCell ref="C28:D28"/>
    <mergeCell ref="C29:D29"/>
    <mergeCell ref="E27:F27"/>
    <mergeCell ref="E28:F28"/>
    <mergeCell ref="E29:F29"/>
    <mergeCell ref="G30:H30"/>
    <mergeCell ref="G27:H27"/>
    <mergeCell ref="C26:D26"/>
    <mergeCell ref="E23:F23"/>
    <mergeCell ref="E24:F24"/>
    <mergeCell ref="E25:F25"/>
    <mergeCell ref="E26:F26"/>
    <mergeCell ref="C23:D23"/>
    <mergeCell ref="C24:D24"/>
    <mergeCell ref="C25:D25"/>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5:D15"/>
    <mergeCell ref="E15:F15"/>
    <mergeCell ref="G15:H15"/>
    <mergeCell ref="C16:D16"/>
    <mergeCell ref="E16:F16"/>
    <mergeCell ref="G16:H16"/>
    <mergeCell ref="C17:D17"/>
    <mergeCell ref="E17:F17"/>
    <mergeCell ref="G17:H17"/>
    <mergeCell ref="C18:D18"/>
    <mergeCell ref="E18:F18"/>
    <mergeCell ref="G18:H18"/>
    <mergeCell ref="E19:F19"/>
    <mergeCell ref="G19:H19"/>
    <mergeCell ref="C20:D20"/>
    <mergeCell ref="E20:F20"/>
    <mergeCell ref="G20:H20"/>
    <mergeCell ref="C19:D19"/>
    <mergeCell ref="C21:D21"/>
    <mergeCell ref="E21:F21"/>
    <mergeCell ref="G21:H21"/>
    <mergeCell ref="C22:D22"/>
    <mergeCell ref="E22:F22"/>
    <mergeCell ref="G22:H22"/>
    <mergeCell ref="G23:H23"/>
    <mergeCell ref="G24:H24"/>
    <mergeCell ref="G25:H25"/>
    <mergeCell ref="G26:H26"/>
    <mergeCell ref="G28:H28"/>
    <mergeCell ref="E30:F30"/>
    <mergeCell ref="C33:D33"/>
    <mergeCell ref="E33:F33"/>
    <mergeCell ref="C31:D31"/>
    <mergeCell ref="E31:F31"/>
    <mergeCell ref="G31:H31"/>
    <mergeCell ref="C32:D32"/>
    <mergeCell ref="E32:F32"/>
    <mergeCell ref="G32:H32"/>
    <mergeCell ref="C38:D38"/>
    <mergeCell ref="E38:F38"/>
    <mergeCell ref="C39:D39"/>
    <mergeCell ref="E39:F39"/>
    <mergeCell ref="C40:D40"/>
    <mergeCell ref="E40:F40"/>
    <mergeCell ref="C41:D41"/>
    <mergeCell ref="E41:F41"/>
    <mergeCell ref="E45:F45"/>
    <mergeCell ref="C42:D42"/>
    <mergeCell ref="E42:F42"/>
    <mergeCell ref="C43:D43"/>
    <mergeCell ref="E43:F43"/>
    <mergeCell ref="K35:L35"/>
    <mergeCell ref="C48:D48"/>
    <mergeCell ref="E48:F48"/>
    <mergeCell ref="C46:D46"/>
    <mergeCell ref="E46:F46"/>
    <mergeCell ref="C47:D47"/>
    <mergeCell ref="E47:F47"/>
    <mergeCell ref="C44:D44"/>
    <mergeCell ref="E44:F44"/>
    <mergeCell ref="C45:D45"/>
    <mergeCell ref="K31:L31"/>
    <mergeCell ref="K32:L32"/>
    <mergeCell ref="K33:L33"/>
    <mergeCell ref="K34:L34"/>
  </mergeCells>
  <printOptions/>
  <pageMargins left="0.78" right="0.7874015748031497" top="0.55" bottom="0.7874015748031497" header="0.31496062992125984" footer="0.31496062992125984"/>
  <pageSetup horizontalDpi="600" verticalDpi="600" orientation="portrait" paperSize="9" scale="88" r:id="rId1"/>
</worksheet>
</file>

<file path=xl/worksheets/sheet61.xml><?xml version="1.0" encoding="utf-8"?>
<worksheet xmlns="http://schemas.openxmlformats.org/spreadsheetml/2006/main" xmlns:r="http://schemas.openxmlformats.org/officeDocument/2006/relationships">
  <sheetPr>
    <tabColor indexed="15"/>
  </sheetPr>
  <dimension ref="A1:U15"/>
  <sheetViews>
    <sheetView zoomScale="60" zoomScaleNormal="60" workbookViewId="0" topLeftCell="A1">
      <selection activeCell="D7" sqref="D7"/>
    </sheetView>
  </sheetViews>
  <sheetFormatPr defaultColWidth="9.00390625" defaultRowHeight="24" customHeight="1"/>
  <cols>
    <col min="1" max="1" width="14.375" style="300" customWidth="1"/>
    <col min="2" max="2" width="11.875" style="300" bestFit="1" customWidth="1"/>
    <col min="3" max="3" width="13.875" style="300" customWidth="1"/>
    <col min="4" max="5" width="22.375" style="300" bestFit="1" customWidth="1"/>
    <col min="6" max="6" width="19.625" style="300" customWidth="1"/>
    <col min="7" max="7" width="9.875" style="300" customWidth="1"/>
    <col min="8" max="8" width="12.75390625" style="300" customWidth="1"/>
    <col min="9" max="10" width="14.875" style="300" customWidth="1"/>
    <col min="11" max="11" width="12.75390625" style="418" customWidth="1"/>
    <col min="12" max="12" width="10.00390625" style="418" customWidth="1"/>
    <col min="13" max="13" width="9.50390625" style="418" customWidth="1"/>
    <col min="14" max="14" width="9.00390625" style="418" customWidth="1"/>
    <col min="15" max="16" width="7.25390625" style="418" customWidth="1"/>
    <col min="17" max="17" width="9.25390625" style="418" customWidth="1"/>
    <col min="18" max="18" width="8.75390625" style="418" customWidth="1"/>
    <col min="19" max="19" width="8.375" style="418" customWidth="1"/>
    <col min="20" max="16384" width="9.00390625" style="418" customWidth="1"/>
  </cols>
  <sheetData>
    <row r="1" spans="1:10" s="149" customFormat="1" ht="34.5" customHeight="1">
      <c r="A1" s="1077" t="s">
        <v>724</v>
      </c>
      <c r="B1" s="1077"/>
      <c r="C1" s="1077"/>
      <c r="D1" s="1077"/>
      <c r="E1" s="1077"/>
      <c r="F1" s="1077"/>
      <c r="G1" s="1077"/>
      <c r="H1" s="416"/>
      <c r="I1" s="416"/>
      <c r="J1" s="416"/>
    </row>
    <row r="2" spans="4:21" ht="23.25" customHeight="1">
      <c r="D2" s="276"/>
      <c r="E2" s="276"/>
      <c r="F2" s="276"/>
      <c r="H2" s="417" t="s">
        <v>725</v>
      </c>
      <c r="I2" s="417"/>
      <c r="J2" s="418"/>
      <c r="T2" s="419"/>
      <c r="U2" s="419"/>
    </row>
    <row r="3" spans="1:10" ht="135.75" customHeight="1">
      <c r="A3" s="420" t="s">
        <v>726</v>
      </c>
      <c r="B3" s="421" t="s">
        <v>727</v>
      </c>
      <c r="C3" s="421" t="s">
        <v>728</v>
      </c>
      <c r="D3" s="421" t="s">
        <v>729</v>
      </c>
      <c r="E3" s="421" t="s">
        <v>730</v>
      </c>
      <c r="F3" s="421" t="s">
        <v>731</v>
      </c>
      <c r="G3" s="421" t="s">
        <v>732</v>
      </c>
      <c r="H3" s="421" t="s">
        <v>733</v>
      </c>
      <c r="I3" s="422"/>
      <c r="J3" s="422"/>
    </row>
    <row r="4" spans="1:10" s="430" customFormat="1" ht="135" customHeight="1">
      <c r="A4" s="424" t="s">
        <v>980</v>
      </c>
      <c r="B4" s="423" t="s">
        <v>734</v>
      </c>
      <c r="C4" s="424" t="s">
        <v>735</v>
      </c>
      <c r="D4" s="425">
        <v>5000000000</v>
      </c>
      <c r="E4" s="425">
        <v>5759608529</v>
      </c>
      <c r="F4" s="426">
        <f>E4-D4</f>
        <v>759608529</v>
      </c>
      <c r="G4" s="427">
        <f>F4/D4*100</f>
        <v>15.19217058</v>
      </c>
      <c r="H4" s="428">
        <v>9.09</v>
      </c>
      <c r="I4" s="429"/>
      <c r="J4" s="429"/>
    </row>
    <row r="5" spans="1:10" ht="144.75" customHeight="1">
      <c r="A5" s="423" t="s">
        <v>736</v>
      </c>
      <c r="B5" s="423" t="s">
        <v>737</v>
      </c>
      <c r="C5" s="424" t="s">
        <v>735</v>
      </c>
      <c r="D5" s="425">
        <v>15000000000</v>
      </c>
      <c r="E5" s="425">
        <v>15822993455</v>
      </c>
      <c r="F5" s="426">
        <f>E5-D5</f>
        <v>822993455</v>
      </c>
      <c r="G5" s="427">
        <f>F5/D5*100</f>
        <v>5.486623033333333</v>
      </c>
      <c r="H5" s="428">
        <v>9.51</v>
      </c>
      <c r="I5" s="429"/>
      <c r="J5" s="429"/>
    </row>
    <row r="6" spans="1:10" ht="147" customHeight="1">
      <c r="A6" s="423" t="s">
        <v>738</v>
      </c>
      <c r="B6" s="423" t="s">
        <v>739</v>
      </c>
      <c r="C6" s="424" t="s">
        <v>735</v>
      </c>
      <c r="D6" s="425">
        <v>16000000000</v>
      </c>
      <c r="E6" s="425">
        <v>16475704926</v>
      </c>
      <c r="F6" s="426">
        <f>E6-D6</f>
        <v>475704926</v>
      </c>
      <c r="G6" s="427">
        <f>F6/D6*100</f>
        <v>2.9731557874999996</v>
      </c>
      <c r="H6" s="428">
        <v>9.86</v>
      </c>
      <c r="I6" s="429"/>
      <c r="J6" s="429"/>
    </row>
    <row r="7" spans="1:10" ht="147" customHeight="1">
      <c r="A7" s="423" t="s">
        <v>740</v>
      </c>
      <c r="B7" s="423" t="s">
        <v>741</v>
      </c>
      <c r="C7" s="424" t="s">
        <v>742</v>
      </c>
      <c r="D7" s="425">
        <v>24000000000</v>
      </c>
      <c r="E7" s="425">
        <v>29803419559</v>
      </c>
      <c r="F7" s="426">
        <f>E7-D7</f>
        <v>5803419559</v>
      </c>
      <c r="G7" s="427">
        <v>28.89</v>
      </c>
      <c r="H7" s="428">
        <v>15.98</v>
      </c>
      <c r="I7" s="429"/>
      <c r="J7" s="429"/>
    </row>
    <row r="8" spans="1:15" ht="126.75" customHeight="1">
      <c r="A8" s="1075" t="s">
        <v>743</v>
      </c>
      <c r="B8" s="1076"/>
      <c r="C8" s="1076"/>
      <c r="D8" s="431">
        <f>SUM(D4:D7)</f>
        <v>60000000000</v>
      </c>
      <c r="E8" s="431">
        <f>SUM(E4:E7)</f>
        <v>67861726469</v>
      </c>
      <c r="F8" s="432">
        <f>SUM(F4:F7)</f>
        <v>7861726469</v>
      </c>
      <c r="G8" s="427">
        <f>F8/D8*100</f>
        <v>13.102877448333333</v>
      </c>
      <c r="H8" s="433">
        <v>12.36</v>
      </c>
      <c r="I8" s="434"/>
      <c r="J8" s="434" t="s">
        <v>744</v>
      </c>
      <c r="K8" s="297"/>
      <c r="L8" s="297"/>
      <c r="M8" s="297"/>
      <c r="N8" s="435"/>
      <c r="O8" s="435"/>
    </row>
    <row r="9" spans="1:15" ht="15.75">
      <c r="A9" s="436" t="s">
        <v>745</v>
      </c>
      <c r="B9" s="436"/>
      <c r="C9" s="297"/>
      <c r="D9" s="297"/>
      <c r="E9" s="297"/>
      <c r="F9" s="297"/>
      <c r="G9" s="297"/>
      <c r="H9" s="434"/>
      <c r="I9" s="434"/>
      <c r="J9" s="434"/>
      <c r="K9" s="297"/>
      <c r="L9" s="297"/>
      <c r="M9" s="297"/>
      <c r="N9" s="435"/>
      <c r="O9" s="435"/>
    </row>
    <row r="10" spans="1:15" ht="24.75" customHeight="1">
      <c r="A10" s="1078" t="s">
        <v>746</v>
      </c>
      <c r="B10" s="1078"/>
      <c r="C10" s="1078"/>
      <c r="D10" s="1078"/>
      <c r="E10" s="1078"/>
      <c r="F10" s="1078"/>
      <c r="G10" s="1078"/>
      <c r="H10" s="1078"/>
      <c r="I10" s="434"/>
      <c r="J10" s="434"/>
      <c r="K10" s="297"/>
      <c r="L10" s="297"/>
      <c r="M10" s="297"/>
      <c r="N10" s="435"/>
      <c r="O10" s="435"/>
    </row>
    <row r="11" spans="1:12" s="277" customFormat="1" ht="18" customHeight="1">
      <c r="A11" s="437" t="s">
        <v>747</v>
      </c>
      <c r="B11" s="438"/>
      <c r="C11" s="438"/>
      <c r="D11" s="438"/>
      <c r="E11" s="438"/>
      <c r="F11" s="438"/>
      <c r="G11" s="438"/>
      <c r="H11" s="438"/>
      <c r="I11" s="297"/>
      <c r="J11" s="297"/>
      <c r="K11" s="439"/>
      <c r="L11" s="439"/>
    </row>
    <row r="12" spans="1:12" s="277" customFormat="1" ht="18" customHeight="1">
      <c r="A12" s="437" t="s">
        <v>748</v>
      </c>
      <c r="B12" s="438"/>
      <c r="C12" s="438"/>
      <c r="D12" s="438"/>
      <c r="E12" s="438"/>
      <c r="F12" s="438"/>
      <c r="G12" s="438"/>
      <c r="H12" s="438"/>
      <c r="I12" s="297"/>
      <c r="J12" s="297"/>
      <c r="K12" s="439"/>
      <c r="L12" s="439"/>
    </row>
    <row r="13" spans="1:12" s="277" customFormat="1" ht="18" customHeight="1">
      <c r="A13" s="440" t="s">
        <v>749</v>
      </c>
      <c r="B13" s="438"/>
      <c r="C13" s="438"/>
      <c r="D13" s="438"/>
      <c r="E13" s="438"/>
      <c r="F13" s="438"/>
      <c r="G13" s="438"/>
      <c r="H13" s="438"/>
      <c r="I13" s="297"/>
      <c r="J13" s="297"/>
      <c r="K13" s="439"/>
      <c r="L13" s="439"/>
    </row>
    <row r="14" spans="1:12" s="277" customFormat="1" ht="18" customHeight="1">
      <c r="A14" s="441"/>
      <c r="B14" s="442"/>
      <c r="C14" s="442"/>
      <c r="D14" s="297"/>
      <c r="E14" s="297"/>
      <c r="F14" s="297"/>
      <c r="G14" s="297"/>
      <c r="H14" s="297"/>
      <c r="I14" s="297"/>
      <c r="J14" s="297"/>
      <c r="K14" s="439"/>
      <c r="L14" s="439"/>
    </row>
    <row r="15" spans="1:8" ht="18" customHeight="1">
      <c r="A15" s="441"/>
      <c r="B15" s="435"/>
      <c r="C15" s="435"/>
      <c r="D15" s="435"/>
      <c r="E15" s="435"/>
      <c r="F15" s="435"/>
      <c r="G15" s="435"/>
      <c r="H15" s="435"/>
    </row>
  </sheetData>
  <mergeCells count="3">
    <mergeCell ref="A8:C8"/>
    <mergeCell ref="A1:G1"/>
    <mergeCell ref="A10:H10"/>
  </mergeCells>
  <printOptions horizontalCentered="1"/>
  <pageMargins left="0.1968503937007874" right="0.1968503937007874" top="0.7874015748031497" bottom="0.3937007874015748" header="0.1968503937007874" footer="0"/>
  <pageSetup horizontalDpi="600" verticalDpi="600" orientation="portrait" paperSize="9" scale="75" r:id="rId1"/>
</worksheet>
</file>

<file path=xl/worksheets/sheet62.xml><?xml version="1.0" encoding="utf-8"?>
<worksheet xmlns="http://schemas.openxmlformats.org/spreadsheetml/2006/main" xmlns:r="http://schemas.openxmlformats.org/officeDocument/2006/relationships">
  <sheetPr>
    <tabColor indexed="15"/>
  </sheetPr>
  <dimension ref="A1:X14"/>
  <sheetViews>
    <sheetView zoomScale="50" zoomScaleNormal="50" workbookViewId="0" topLeftCell="A1">
      <selection activeCell="H11" sqref="H11"/>
    </sheetView>
  </sheetViews>
  <sheetFormatPr defaultColWidth="9.00390625" defaultRowHeight="24" customHeight="1"/>
  <cols>
    <col min="1" max="1" width="14.125" style="300" customWidth="1"/>
    <col min="2" max="2" width="10.625" style="300" customWidth="1"/>
    <col min="3" max="3" width="10.75390625" style="300" customWidth="1"/>
    <col min="4" max="4" width="19.75390625" style="300" customWidth="1"/>
    <col min="5" max="5" width="23.50390625" style="300" bestFit="1" customWidth="1"/>
    <col min="6" max="6" width="21.625" style="300" customWidth="1"/>
    <col min="7" max="7" width="10.625" style="300" bestFit="1" customWidth="1"/>
    <col min="8" max="8" width="25.375" style="300" bestFit="1" customWidth="1"/>
    <col min="9" max="9" width="10.625" style="300" bestFit="1" customWidth="1"/>
    <col min="10" max="10" width="10.50390625" style="300" customWidth="1"/>
    <col min="11" max="13" width="14.875" style="300" customWidth="1"/>
    <col min="14" max="14" width="12.75390625" style="418" customWidth="1"/>
    <col min="15" max="15" width="10.00390625" style="418" customWidth="1"/>
    <col min="16" max="16" width="9.50390625" style="418" customWidth="1"/>
    <col min="17" max="17" width="9.00390625" style="418" customWidth="1"/>
    <col min="18" max="19" width="7.25390625" style="418" customWidth="1"/>
    <col min="20" max="20" width="9.25390625" style="418" customWidth="1"/>
    <col min="21" max="21" width="8.75390625" style="418" customWidth="1"/>
    <col min="22" max="22" width="8.375" style="418" customWidth="1"/>
    <col min="23" max="16384" width="9.00390625" style="418" customWidth="1"/>
  </cols>
  <sheetData>
    <row r="1" spans="1:13" s="149" customFormat="1" ht="34.5" customHeight="1">
      <c r="A1" s="1077" t="s">
        <v>754</v>
      </c>
      <c r="B1" s="1077"/>
      <c r="C1" s="1077"/>
      <c r="D1" s="1077"/>
      <c r="E1" s="1077"/>
      <c r="F1" s="1077"/>
      <c r="G1" s="1077"/>
      <c r="H1" s="1077"/>
      <c r="I1" s="1077"/>
      <c r="J1" s="1077"/>
      <c r="K1" s="416"/>
      <c r="L1" s="416"/>
      <c r="M1" s="416"/>
    </row>
    <row r="2" spans="4:24" ht="15.75">
      <c r="D2" s="276"/>
      <c r="E2" s="276"/>
      <c r="F2" s="276"/>
      <c r="H2" s="276"/>
      <c r="J2" s="417" t="s">
        <v>755</v>
      </c>
      <c r="K2" s="417"/>
      <c r="L2" s="417"/>
      <c r="M2" s="418"/>
      <c r="W2" s="419"/>
      <c r="X2" s="419"/>
    </row>
    <row r="3" spans="1:13" ht="61.5" customHeight="1">
      <c r="A3" s="1087" t="s">
        <v>756</v>
      </c>
      <c r="B3" s="1079" t="s">
        <v>757</v>
      </c>
      <c r="C3" s="1079" t="s">
        <v>758</v>
      </c>
      <c r="D3" s="1079" t="s">
        <v>759</v>
      </c>
      <c r="E3" s="1079" t="s">
        <v>760</v>
      </c>
      <c r="F3" s="1085" t="s">
        <v>761</v>
      </c>
      <c r="G3" s="1086"/>
      <c r="H3" s="1085" t="s">
        <v>762</v>
      </c>
      <c r="I3" s="1086"/>
      <c r="J3" s="1079" t="s">
        <v>763</v>
      </c>
      <c r="K3" s="422"/>
      <c r="L3" s="422"/>
      <c r="M3" s="422"/>
    </row>
    <row r="4" spans="1:13" ht="59.25" customHeight="1">
      <c r="A4" s="1088"/>
      <c r="B4" s="1089"/>
      <c r="C4" s="1089"/>
      <c r="D4" s="1080"/>
      <c r="E4" s="1080"/>
      <c r="F4" s="443" t="s">
        <v>586</v>
      </c>
      <c r="G4" s="443" t="s">
        <v>616</v>
      </c>
      <c r="H4" s="443" t="s">
        <v>586</v>
      </c>
      <c r="I4" s="443" t="s">
        <v>616</v>
      </c>
      <c r="J4" s="1080"/>
      <c r="K4" s="422"/>
      <c r="L4" s="422"/>
      <c r="M4" s="422"/>
    </row>
    <row r="5" spans="1:13" s="430" customFormat="1" ht="138" customHeight="1">
      <c r="A5" s="424" t="s">
        <v>764</v>
      </c>
      <c r="B5" s="423" t="s">
        <v>765</v>
      </c>
      <c r="C5" s="444" t="s">
        <v>766</v>
      </c>
      <c r="D5" s="445">
        <v>381056090.52</v>
      </c>
      <c r="E5" s="446">
        <v>417467830.78</v>
      </c>
      <c r="F5" s="447">
        <f aca="true" t="shared" si="0" ref="F5:F11">E5-D5</f>
        <v>36411740.25999999</v>
      </c>
      <c r="G5" s="448">
        <f aca="true" t="shared" si="1" ref="G5:G12">F5/D5*100</f>
        <v>9.555480457040193</v>
      </c>
      <c r="H5" s="447">
        <v>1060716147.3305607</v>
      </c>
      <c r="I5" s="448">
        <v>9.33</v>
      </c>
      <c r="J5" s="449">
        <v>9.56</v>
      </c>
      <c r="K5" s="429"/>
      <c r="L5" s="429"/>
      <c r="M5" s="429"/>
    </row>
    <row r="6" spans="1:13" s="430" customFormat="1" ht="135" customHeight="1">
      <c r="A6" s="1081" t="s">
        <v>750</v>
      </c>
      <c r="B6" s="423" t="s">
        <v>767</v>
      </c>
      <c r="C6" s="444" t="s">
        <v>768</v>
      </c>
      <c r="D6" s="445">
        <v>400000000</v>
      </c>
      <c r="E6" s="446">
        <v>494585626.09</v>
      </c>
      <c r="F6" s="447">
        <f t="shared" si="0"/>
        <v>94585626.08999997</v>
      </c>
      <c r="G6" s="448">
        <f t="shared" si="1"/>
        <v>23.646406522499994</v>
      </c>
      <c r="H6" s="450">
        <f>'[1]整體損益'!$S$7+'[1]整體損益'!$S$8</f>
        <v>2163959944.9602013</v>
      </c>
      <c r="I6" s="448">
        <v>17.22</v>
      </c>
      <c r="J6" s="449">
        <v>3.34</v>
      </c>
      <c r="K6" s="429"/>
      <c r="L6" s="429"/>
      <c r="M6" s="429"/>
    </row>
    <row r="7" spans="1:13" s="430" customFormat="1" ht="135" customHeight="1">
      <c r="A7" s="1082"/>
      <c r="B7" s="423" t="s">
        <v>769</v>
      </c>
      <c r="C7" s="444" t="s">
        <v>766</v>
      </c>
      <c r="D7" s="445">
        <v>500000000</v>
      </c>
      <c r="E7" s="446">
        <v>828206657.32</v>
      </c>
      <c r="F7" s="447">
        <f t="shared" si="0"/>
        <v>328206657.32000005</v>
      </c>
      <c r="G7" s="448">
        <f t="shared" si="1"/>
        <v>65.641331464</v>
      </c>
      <c r="H7" s="450">
        <f>'[1]整體損益'!$S$9+'[1]整體損益'!$S$10</f>
        <v>8526494254.989601</v>
      </c>
      <c r="I7" s="448">
        <v>52.84</v>
      </c>
      <c r="J7" s="449">
        <v>25.24</v>
      </c>
      <c r="K7" s="429"/>
      <c r="L7" s="429"/>
      <c r="M7" s="429"/>
    </row>
    <row r="8" spans="1:13" s="430" customFormat="1" ht="130.5" customHeight="1">
      <c r="A8" s="1081" t="s">
        <v>751</v>
      </c>
      <c r="B8" s="1083" t="s">
        <v>770</v>
      </c>
      <c r="C8" s="444" t="s">
        <v>766</v>
      </c>
      <c r="D8" s="445">
        <v>600000000</v>
      </c>
      <c r="E8" s="446">
        <v>874731380.38</v>
      </c>
      <c r="F8" s="447">
        <f t="shared" si="0"/>
        <v>274731380.38</v>
      </c>
      <c r="G8" s="448">
        <f t="shared" si="1"/>
        <v>45.78856339666667</v>
      </c>
      <c r="H8" s="450">
        <f>SUM('[1]整體損益'!$S$12:$S$14)</f>
        <v>8678300507.716402</v>
      </c>
      <c r="I8" s="448">
        <v>49.96</v>
      </c>
      <c r="J8" s="449">
        <v>24.36</v>
      </c>
      <c r="K8" s="429"/>
      <c r="L8" s="429"/>
      <c r="M8" s="429"/>
    </row>
    <row r="9" spans="1:13" s="430" customFormat="1" ht="130.5" customHeight="1">
      <c r="A9" s="1082"/>
      <c r="B9" s="1084"/>
      <c r="C9" s="444" t="s">
        <v>771</v>
      </c>
      <c r="D9" s="445">
        <v>400000000</v>
      </c>
      <c r="E9" s="446">
        <v>433165240.11</v>
      </c>
      <c r="F9" s="447">
        <f t="shared" si="0"/>
        <v>33165240.110000014</v>
      </c>
      <c r="G9" s="448">
        <f t="shared" si="1"/>
        <v>8.291310027500003</v>
      </c>
      <c r="H9" s="450">
        <f>'[1]整體損益'!$S$15+'[1]整體損益'!$S$16</f>
        <v>1318860850.4758005</v>
      </c>
      <c r="I9" s="448">
        <v>11.39</v>
      </c>
      <c r="J9" s="449">
        <v>-3.75</v>
      </c>
      <c r="K9" s="429"/>
      <c r="L9" s="429"/>
      <c r="M9" s="429"/>
    </row>
    <row r="10" spans="1:13" ht="135.75" customHeight="1">
      <c r="A10" s="424" t="s">
        <v>752</v>
      </c>
      <c r="B10" s="423" t="s">
        <v>772</v>
      </c>
      <c r="C10" s="444" t="s">
        <v>773</v>
      </c>
      <c r="D10" s="445">
        <v>360000000</v>
      </c>
      <c r="E10" s="446">
        <v>393028007.91</v>
      </c>
      <c r="F10" s="447">
        <f t="shared" si="0"/>
        <v>33028007.910000026</v>
      </c>
      <c r="G10" s="448">
        <f t="shared" si="1"/>
        <v>9.174446641666673</v>
      </c>
      <c r="H10" s="450">
        <f>'[1]整體損益'!$S$21</f>
        <v>927774075.5598001</v>
      </c>
      <c r="I10" s="448">
        <v>8.61</v>
      </c>
      <c r="J10" s="449">
        <v>0.48</v>
      </c>
      <c r="K10" s="429"/>
      <c r="L10" s="429"/>
      <c r="M10" s="429"/>
    </row>
    <row r="11" spans="1:13" ht="138.75" customHeight="1">
      <c r="A11" s="424" t="s">
        <v>753</v>
      </c>
      <c r="B11" s="451" t="s">
        <v>774</v>
      </c>
      <c r="C11" s="444" t="s">
        <v>775</v>
      </c>
      <c r="D11" s="445">
        <v>600000000</v>
      </c>
      <c r="E11" s="446">
        <v>570165203.8</v>
      </c>
      <c r="F11" s="447">
        <f t="shared" si="0"/>
        <v>-29834796.200000048</v>
      </c>
      <c r="G11" s="448">
        <f t="shared" si="1"/>
        <v>-4.972466033333341</v>
      </c>
      <c r="H11" s="450">
        <f>'[1]整體損益'!$S$25</f>
        <v>-1062480230.8359995</v>
      </c>
      <c r="I11" s="448">
        <v>-5.89</v>
      </c>
      <c r="J11" s="449">
        <v>-4.97</v>
      </c>
      <c r="K11" s="429"/>
      <c r="L11" s="429"/>
      <c r="M11" s="429"/>
    </row>
    <row r="12" spans="1:18" ht="120.75" customHeight="1">
      <c r="A12" s="1075" t="s">
        <v>120</v>
      </c>
      <c r="B12" s="1076"/>
      <c r="C12" s="1076"/>
      <c r="D12" s="452">
        <f>SUM(D5:D11)</f>
        <v>3241056090.52</v>
      </c>
      <c r="E12" s="453">
        <f>SUM(E5:E11)</f>
        <v>4011349946.3900003</v>
      </c>
      <c r="F12" s="447">
        <f>SUM(F5:F11)</f>
        <v>770293855.8699999</v>
      </c>
      <c r="G12" s="448">
        <f t="shared" si="1"/>
        <v>23.76675485879705</v>
      </c>
      <c r="H12" s="454">
        <f>SUM(H5:H11)</f>
        <v>21613625550.196365</v>
      </c>
      <c r="I12" s="448">
        <v>22.09</v>
      </c>
      <c r="J12" s="455">
        <v>9.43</v>
      </c>
      <c r="K12" s="434"/>
      <c r="L12" s="434"/>
      <c r="M12" s="434"/>
      <c r="N12" s="297"/>
      <c r="O12" s="297"/>
      <c r="P12" s="297"/>
      <c r="Q12" s="435"/>
      <c r="R12" s="435"/>
    </row>
    <row r="13" ht="24" customHeight="1">
      <c r="A13" s="269" t="s">
        <v>776</v>
      </c>
    </row>
    <row r="14" spans="1:2" s="631" customFormat="1" ht="15.75" customHeight="1">
      <c r="A14" s="539"/>
      <c r="B14" s="456"/>
    </row>
  </sheetData>
  <mergeCells count="13">
    <mergeCell ref="A1:J1"/>
    <mergeCell ref="J3:J4"/>
    <mergeCell ref="A12:C12"/>
    <mergeCell ref="F3:G3"/>
    <mergeCell ref="H3:I3"/>
    <mergeCell ref="A3:A4"/>
    <mergeCell ref="B3:B4"/>
    <mergeCell ref="C3:C4"/>
    <mergeCell ref="D3:D4"/>
    <mergeCell ref="E3:E4"/>
    <mergeCell ref="A6:A7"/>
    <mergeCell ref="A8:A9"/>
    <mergeCell ref="B8:B9"/>
  </mergeCells>
  <printOptions horizontalCentered="1"/>
  <pageMargins left="0.1968503937007874" right="0.1968503937007874" top="0.7874015748031497" bottom="0.3937007874015748" header="0.1968503937007874" footer="0"/>
  <pageSetup horizontalDpi="600" verticalDpi="600" orientation="portrait" paperSize="9" scale="62" r:id="rId1"/>
</worksheet>
</file>

<file path=xl/worksheets/sheet63.xml><?xml version="1.0" encoding="utf-8"?>
<worksheet xmlns="http://schemas.openxmlformats.org/spreadsheetml/2006/main" xmlns:r="http://schemas.openxmlformats.org/officeDocument/2006/relationships">
  <sheetPr>
    <tabColor indexed="46"/>
  </sheetPr>
  <dimension ref="A1:N15"/>
  <sheetViews>
    <sheetView workbookViewId="0" topLeftCell="A1">
      <pane xSplit="2" ySplit="4" topLeftCell="C20" activePane="bottomRight" state="frozen"/>
      <selection pane="topLeft" activeCell="A1" sqref="A1"/>
      <selection pane="topRight" activeCell="C1" sqref="C1"/>
      <selection pane="bottomLeft" activeCell="A5" sqref="A5"/>
      <selection pane="bottomRight" activeCell="C14" sqref="C14"/>
    </sheetView>
  </sheetViews>
  <sheetFormatPr defaultColWidth="9.00390625" defaultRowHeight="24" customHeight="1"/>
  <cols>
    <col min="1" max="1" width="16.125" style="501" customWidth="1"/>
    <col min="2" max="2" width="32.625" style="501" customWidth="1"/>
    <col min="3" max="3" width="36.625" style="501" customWidth="1"/>
    <col min="4" max="4" width="10.00390625" style="366" customWidth="1"/>
    <col min="5" max="5" width="9.50390625" style="366" customWidth="1"/>
    <col min="6" max="6" width="9.00390625" style="366" customWidth="1"/>
    <col min="7" max="8" width="7.25390625" style="366" customWidth="1"/>
    <col min="9" max="9" width="9.25390625" style="366" customWidth="1"/>
    <col min="10" max="10" width="8.75390625" style="366" customWidth="1"/>
    <col min="11" max="11" width="8.375" style="366" customWidth="1"/>
    <col min="12" max="16384" width="9.00390625" style="366" customWidth="1"/>
  </cols>
  <sheetData>
    <row r="1" spans="1:3" s="109" customFormat="1" ht="33" customHeight="1">
      <c r="A1" s="660" t="s">
        <v>848</v>
      </c>
      <c r="B1" s="660"/>
      <c r="C1" s="660"/>
    </row>
    <row r="2" spans="1:14" ht="33" customHeight="1">
      <c r="A2" s="1090" t="s">
        <v>991</v>
      </c>
      <c r="B2" s="1090"/>
      <c r="C2" s="1090"/>
      <c r="D2" s="490"/>
      <c r="E2" s="490"/>
      <c r="F2" s="490"/>
      <c r="G2" s="490"/>
      <c r="H2" s="490"/>
      <c r="J2" s="490"/>
      <c r="K2" s="490"/>
      <c r="L2" s="491"/>
      <c r="M2" s="491"/>
      <c r="N2" s="490"/>
    </row>
    <row r="3" spans="1:3" ht="50.25" customHeight="1">
      <c r="A3" s="492" t="s">
        <v>846</v>
      </c>
      <c r="B3" s="493" t="s">
        <v>671</v>
      </c>
      <c r="C3" s="494" t="s">
        <v>672</v>
      </c>
    </row>
    <row r="4" spans="1:3" s="496" customFormat="1" ht="63" customHeight="1" hidden="1">
      <c r="A4" s="24" t="s">
        <v>847</v>
      </c>
      <c r="B4" s="495">
        <v>123737</v>
      </c>
      <c r="C4" s="495">
        <v>123555</v>
      </c>
    </row>
    <row r="5" spans="1:3" s="496" customFormat="1" ht="63" customHeight="1">
      <c r="A5" s="24" t="s">
        <v>78</v>
      </c>
      <c r="B5" s="495">
        <v>124241</v>
      </c>
      <c r="C5" s="495">
        <v>116310</v>
      </c>
    </row>
    <row r="6" spans="1:3" ht="63" customHeight="1">
      <c r="A6" s="24" t="s">
        <v>59</v>
      </c>
      <c r="B6" s="495">
        <v>125770</v>
      </c>
      <c r="C6" s="495">
        <v>125194</v>
      </c>
    </row>
    <row r="7" spans="1:3" ht="63" customHeight="1">
      <c r="A7" s="24" t="s">
        <v>60</v>
      </c>
      <c r="B7" s="495">
        <v>128633</v>
      </c>
      <c r="C7" s="495">
        <v>122282</v>
      </c>
    </row>
    <row r="8" spans="1:3" ht="63" customHeight="1">
      <c r="A8" s="24" t="s">
        <v>61</v>
      </c>
      <c r="B8" s="497">
        <v>123080</v>
      </c>
      <c r="C8" s="498">
        <v>118549</v>
      </c>
    </row>
    <row r="9" spans="1:3" ht="63" customHeight="1">
      <c r="A9" s="24" t="s">
        <v>62</v>
      </c>
      <c r="B9" s="498">
        <v>125378</v>
      </c>
      <c r="C9" s="498">
        <v>113800</v>
      </c>
    </row>
    <row r="10" spans="1:3" ht="63" customHeight="1">
      <c r="A10" s="24" t="s">
        <v>63</v>
      </c>
      <c r="B10" s="498">
        <v>129998</v>
      </c>
      <c r="C10" s="498">
        <v>128070</v>
      </c>
    </row>
    <row r="11" spans="1:3" ht="63" customHeight="1">
      <c r="A11" s="24" t="s">
        <v>64</v>
      </c>
      <c r="B11" s="497">
        <v>310960</v>
      </c>
      <c r="C11" s="498">
        <v>305245</v>
      </c>
    </row>
    <row r="12" spans="1:3" ht="63" customHeight="1">
      <c r="A12" s="24" t="s">
        <v>65</v>
      </c>
      <c r="B12" s="498">
        <v>311929</v>
      </c>
      <c r="C12" s="498">
        <v>307094</v>
      </c>
    </row>
    <row r="13" spans="1:3" ht="63" customHeight="1">
      <c r="A13" s="24" t="s">
        <v>66</v>
      </c>
      <c r="B13" s="498">
        <v>315621</v>
      </c>
      <c r="C13" s="498">
        <v>312985</v>
      </c>
    </row>
    <row r="14" spans="1:3" ht="63" customHeight="1">
      <c r="A14" s="24" t="s">
        <v>67</v>
      </c>
      <c r="B14" s="527">
        <v>870964</v>
      </c>
      <c r="C14" s="527">
        <v>870951</v>
      </c>
    </row>
    <row r="15" spans="1:3" ht="15.75">
      <c r="A15" s="499"/>
      <c r="B15" s="500"/>
      <c r="C15" s="500"/>
    </row>
  </sheetData>
  <mergeCells count="2">
    <mergeCell ref="A1:C1"/>
    <mergeCell ref="A2:C2"/>
  </mergeCells>
  <printOptions/>
  <pageMargins left="0.7874015748031497" right="0" top="0.5905511811023623" bottom="0.3937007874015748" header="0" footer="0"/>
  <pageSetup horizontalDpi="600" verticalDpi="600" orientation="portrait" pageOrder="overThenDown" paperSize="9" r:id="rId1"/>
</worksheet>
</file>

<file path=xl/worksheets/sheet64.xml><?xml version="1.0" encoding="utf-8"?>
<worksheet xmlns="http://schemas.openxmlformats.org/spreadsheetml/2006/main" xmlns:r="http://schemas.openxmlformats.org/officeDocument/2006/relationships">
  <sheetPr>
    <tabColor indexed="47"/>
  </sheetPr>
  <dimension ref="A1:R23"/>
  <sheetViews>
    <sheetView workbookViewId="0" topLeftCell="A1">
      <pane ySplit="4" topLeftCell="BM5" activePane="bottomLeft" state="frozen"/>
      <selection pane="topLeft" activeCell="A1" sqref="A1"/>
      <selection pane="bottomLeft" activeCell="C9" sqref="C9"/>
    </sheetView>
  </sheetViews>
  <sheetFormatPr defaultColWidth="9.00390625" defaultRowHeight="24" customHeight="1"/>
  <cols>
    <col min="1" max="1" width="16.125" style="473" customWidth="1"/>
    <col min="2" max="4" width="21.625" style="473" customWidth="1"/>
    <col min="5" max="5" width="10.50390625" style="473" hidden="1" customWidth="1"/>
    <col min="6" max="6" width="3.875" style="460" customWidth="1"/>
    <col min="7" max="7" width="10.00390625" style="460" customWidth="1"/>
    <col min="8" max="8" width="9.50390625" style="460" customWidth="1"/>
    <col min="9" max="9" width="9.00390625" style="460" customWidth="1"/>
    <col min="10" max="11" width="7.25390625" style="460" customWidth="1"/>
    <col min="12" max="12" width="9.25390625" style="460" customWidth="1"/>
    <col min="13" max="13" width="8.75390625" style="460" customWidth="1"/>
    <col min="14" max="14" width="8.375" style="460" customWidth="1"/>
    <col min="15" max="16384" width="9.00390625" style="460" customWidth="1"/>
  </cols>
  <sheetData>
    <row r="1" spans="1:5" s="109" customFormat="1" ht="33" customHeight="1">
      <c r="A1" s="660" t="s">
        <v>777</v>
      </c>
      <c r="B1" s="660"/>
      <c r="C1" s="660"/>
      <c r="D1" s="660"/>
      <c r="E1" s="660"/>
    </row>
    <row r="2" spans="1:17" ht="33" customHeight="1">
      <c r="A2" s="1091" t="s">
        <v>778</v>
      </c>
      <c r="B2" s="1091"/>
      <c r="C2" s="1091"/>
      <c r="D2" s="1091"/>
      <c r="E2" s="457"/>
      <c r="F2" s="458"/>
      <c r="G2" s="459"/>
      <c r="H2" s="459"/>
      <c r="I2" s="459"/>
      <c r="J2" s="459"/>
      <c r="K2" s="459"/>
      <c r="M2" s="459"/>
      <c r="N2" s="459"/>
      <c r="O2" s="461"/>
      <c r="P2" s="461"/>
      <c r="Q2" s="459"/>
    </row>
    <row r="3" spans="1:6" ht="50.25" customHeight="1">
      <c r="A3" s="462" t="s">
        <v>779</v>
      </c>
      <c r="B3" s="463" t="s">
        <v>780</v>
      </c>
      <c r="C3" s="464" t="s">
        <v>781</v>
      </c>
      <c r="D3" s="464" t="s">
        <v>782</v>
      </c>
      <c r="E3" s="465"/>
      <c r="F3" s="458"/>
    </row>
    <row r="4" spans="1:6" s="468" customFormat="1" ht="63" customHeight="1" hidden="1">
      <c r="A4" s="24" t="s">
        <v>783</v>
      </c>
      <c r="B4" s="280">
        <v>88</v>
      </c>
      <c r="C4" s="280">
        <v>75</v>
      </c>
      <c r="D4" s="280">
        <v>75</v>
      </c>
      <c r="E4" s="466">
        <v>121311</v>
      </c>
      <c r="F4" s="467"/>
    </row>
    <row r="5" spans="1:6" s="468" customFormat="1" ht="63" customHeight="1">
      <c r="A5" s="24" t="s">
        <v>81</v>
      </c>
      <c r="B5" s="280">
        <v>88</v>
      </c>
      <c r="C5" s="280">
        <v>77</v>
      </c>
      <c r="D5" s="280">
        <v>77</v>
      </c>
      <c r="E5" s="466"/>
      <c r="F5" s="467"/>
    </row>
    <row r="6" spans="1:6" ht="63" customHeight="1">
      <c r="A6" s="24" t="s">
        <v>59</v>
      </c>
      <c r="B6" s="280">
        <v>88</v>
      </c>
      <c r="C6" s="280">
        <v>83</v>
      </c>
      <c r="D6" s="280">
        <v>81</v>
      </c>
      <c r="E6" s="466">
        <v>121311</v>
      </c>
      <c r="F6" s="458"/>
    </row>
    <row r="7" spans="1:6" ht="63" customHeight="1">
      <c r="A7" s="24" t="s">
        <v>60</v>
      </c>
      <c r="B7" s="280">
        <v>88</v>
      </c>
      <c r="C7" s="280">
        <v>83</v>
      </c>
      <c r="D7" s="280">
        <v>80</v>
      </c>
      <c r="E7" s="466">
        <v>121311</v>
      </c>
      <c r="F7" s="458"/>
    </row>
    <row r="8" spans="1:6" ht="63" customHeight="1">
      <c r="A8" s="24" t="s">
        <v>61</v>
      </c>
      <c r="B8" s="280">
        <v>88</v>
      </c>
      <c r="C8" s="280">
        <v>84</v>
      </c>
      <c r="D8" s="280">
        <v>79</v>
      </c>
      <c r="E8" s="466"/>
      <c r="F8" s="458"/>
    </row>
    <row r="9" spans="1:6" ht="63" customHeight="1">
      <c r="A9" s="24" t="s">
        <v>62</v>
      </c>
      <c r="B9" s="280">
        <v>88</v>
      </c>
      <c r="C9" s="280">
        <v>86</v>
      </c>
      <c r="D9" s="280">
        <v>84</v>
      </c>
      <c r="E9" s="466"/>
      <c r="F9" s="458"/>
    </row>
    <row r="10" spans="1:6" ht="63" customHeight="1">
      <c r="A10" s="24" t="s">
        <v>63</v>
      </c>
      <c r="B10" s="280">
        <v>88</v>
      </c>
      <c r="C10" s="280">
        <v>86</v>
      </c>
      <c r="D10" s="280">
        <v>82</v>
      </c>
      <c r="E10" s="466"/>
      <c r="F10" s="458"/>
    </row>
    <row r="11" spans="1:6" ht="63" customHeight="1">
      <c r="A11" s="24" t="s">
        <v>64</v>
      </c>
      <c r="B11" s="280">
        <v>88</v>
      </c>
      <c r="C11" s="280">
        <v>86</v>
      </c>
      <c r="D11" s="280">
        <v>80</v>
      </c>
      <c r="E11" s="466"/>
      <c r="F11" s="458"/>
    </row>
    <row r="12" spans="1:6" ht="63" customHeight="1">
      <c r="A12" s="24" t="s">
        <v>65</v>
      </c>
      <c r="B12" s="280">
        <v>88</v>
      </c>
      <c r="C12" s="280">
        <v>86</v>
      </c>
      <c r="D12" s="280">
        <v>79</v>
      </c>
      <c r="E12" s="466"/>
      <c r="F12" s="458"/>
    </row>
    <row r="13" spans="1:6" ht="63" customHeight="1">
      <c r="A13" s="24" t="s">
        <v>66</v>
      </c>
      <c r="B13" s="280">
        <v>88</v>
      </c>
      <c r="C13" s="280">
        <v>86</v>
      </c>
      <c r="D13" s="280">
        <v>81</v>
      </c>
      <c r="E13" s="466"/>
      <c r="F13" s="458"/>
    </row>
    <row r="14" spans="1:6" ht="63" customHeight="1">
      <c r="A14" s="21" t="s">
        <v>67</v>
      </c>
      <c r="B14" s="475">
        <v>88</v>
      </c>
      <c r="C14" s="475">
        <v>86</v>
      </c>
      <c r="D14" s="475">
        <v>82</v>
      </c>
      <c r="E14" s="466"/>
      <c r="F14" s="458"/>
    </row>
    <row r="15" spans="1:14" s="471" customFormat="1" ht="21" customHeight="1">
      <c r="A15" s="469"/>
      <c r="B15" s="470"/>
      <c r="C15" s="470"/>
      <c r="D15" s="470"/>
      <c r="E15" s="470"/>
      <c r="F15" s="470"/>
      <c r="G15" s="470"/>
      <c r="H15" s="469"/>
      <c r="I15" s="470"/>
      <c r="J15" s="470"/>
      <c r="K15" s="470"/>
      <c r="L15" s="470"/>
      <c r="M15" s="470"/>
      <c r="N15" s="470"/>
    </row>
    <row r="16" spans="1:12" ht="24" customHeight="1">
      <c r="A16" s="472"/>
      <c r="B16" s="472"/>
      <c r="C16" s="472"/>
      <c r="D16" s="472"/>
      <c r="E16" s="472"/>
      <c r="F16" s="458"/>
      <c r="L16" s="459"/>
    </row>
    <row r="17" spans="6:18" ht="24" customHeight="1">
      <c r="F17" s="458"/>
      <c r="G17" s="459"/>
      <c r="H17" s="459"/>
      <c r="I17" s="459"/>
      <c r="J17" s="459"/>
      <c r="K17" s="459"/>
      <c r="L17" s="459"/>
      <c r="M17" s="459"/>
      <c r="N17" s="459"/>
      <c r="O17" s="459"/>
      <c r="P17" s="459"/>
      <c r="Q17" s="459"/>
      <c r="R17" s="459"/>
    </row>
    <row r="18" spans="6:18" ht="24" customHeight="1">
      <c r="F18" s="458"/>
      <c r="G18" s="459"/>
      <c r="H18" s="459"/>
      <c r="I18" s="459"/>
      <c r="L18" s="459"/>
      <c r="M18" s="459"/>
      <c r="N18" s="459"/>
      <c r="P18" s="459"/>
      <c r="Q18" s="459"/>
      <c r="R18" s="459"/>
    </row>
    <row r="19" spans="6:18" ht="24" customHeight="1">
      <c r="F19" s="458"/>
      <c r="G19" s="459"/>
      <c r="H19" s="459"/>
      <c r="I19" s="459"/>
      <c r="J19" s="459"/>
      <c r="K19" s="459"/>
      <c r="L19" s="459"/>
      <c r="M19" s="459"/>
      <c r="N19" s="459"/>
      <c r="O19" s="459"/>
      <c r="P19" s="459"/>
      <c r="Q19" s="459"/>
      <c r="R19" s="459"/>
    </row>
    <row r="20" spans="1:18" ht="24" customHeight="1">
      <c r="A20" s="474"/>
      <c r="B20" s="474"/>
      <c r="C20" s="474"/>
      <c r="D20" s="474"/>
      <c r="E20" s="474"/>
      <c r="F20" s="459"/>
      <c r="G20" s="459"/>
      <c r="H20" s="459"/>
      <c r="I20" s="459"/>
      <c r="J20" s="459"/>
      <c r="K20" s="459"/>
      <c r="L20" s="459"/>
      <c r="M20" s="459"/>
      <c r="N20" s="459"/>
      <c r="O20" s="459"/>
      <c r="P20" s="459"/>
      <c r="Q20" s="459"/>
      <c r="R20" s="459"/>
    </row>
    <row r="21" spans="1:18" ht="24" customHeight="1">
      <c r="A21" s="474"/>
      <c r="B21" s="474"/>
      <c r="C21" s="474"/>
      <c r="D21" s="474"/>
      <c r="E21" s="474"/>
      <c r="F21" s="459"/>
      <c r="G21" s="459"/>
      <c r="H21" s="459"/>
      <c r="I21" s="459"/>
      <c r="J21" s="459"/>
      <c r="K21" s="459"/>
      <c r="L21" s="459"/>
      <c r="M21" s="459"/>
      <c r="N21" s="459"/>
      <c r="O21" s="459"/>
      <c r="P21" s="459"/>
      <c r="Q21" s="459"/>
      <c r="R21" s="459"/>
    </row>
    <row r="22" spans="1:18" ht="24" customHeight="1">
      <c r="A22" s="474"/>
      <c r="B22" s="474"/>
      <c r="C22" s="474"/>
      <c r="D22" s="474"/>
      <c r="E22" s="474"/>
      <c r="F22" s="459"/>
      <c r="G22" s="459"/>
      <c r="H22" s="459"/>
      <c r="I22" s="459"/>
      <c r="J22" s="459"/>
      <c r="K22" s="459"/>
      <c r="L22" s="459"/>
      <c r="M22" s="459"/>
      <c r="N22" s="459"/>
      <c r="O22" s="459"/>
      <c r="P22" s="459"/>
      <c r="Q22" s="459"/>
      <c r="R22" s="459"/>
    </row>
    <row r="23" spans="1:18" ht="24" customHeight="1">
      <c r="A23" s="474"/>
      <c r="B23" s="474"/>
      <c r="C23" s="474"/>
      <c r="D23" s="474"/>
      <c r="E23" s="474"/>
      <c r="F23" s="459"/>
      <c r="G23" s="459"/>
      <c r="H23" s="459"/>
      <c r="I23" s="459"/>
      <c r="J23" s="459"/>
      <c r="K23" s="459"/>
      <c r="L23" s="459"/>
      <c r="M23" s="459"/>
      <c r="N23" s="459"/>
      <c r="O23" s="459"/>
      <c r="P23" s="459"/>
      <c r="Q23" s="459"/>
      <c r="R23" s="459"/>
    </row>
  </sheetData>
  <mergeCells count="2">
    <mergeCell ref="A1:E1"/>
    <mergeCell ref="A2:D2"/>
  </mergeCells>
  <printOptions/>
  <pageMargins left="0.7874015748031497" right="0" top="0.5905511811023623" bottom="0.7874015748031497" header="0" footer="0"/>
  <pageSetup horizontalDpi="600" verticalDpi="600" orientation="portrait" pageOrder="overThenDown" paperSize="9" r:id="rId1"/>
</worksheet>
</file>

<file path=xl/worksheets/sheet65.xml><?xml version="1.0" encoding="utf-8"?>
<worksheet xmlns="http://schemas.openxmlformats.org/spreadsheetml/2006/main" xmlns:r="http://schemas.openxmlformats.org/officeDocument/2006/relationships">
  <sheetPr>
    <tabColor indexed="47"/>
  </sheetPr>
  <dimension ref="A1:W30"/>
  <sheetViews>
    <sheetView workbookViewId="0" topLeftCell="A7">
      <selection activeCell="G7" sqref="G7"/>
    </sheetView>
  </sheetViews>
  <sheetFormatPr defaultColWidth="9.00390625" defaultRowHeight="24" customHeight="1"/>
  <cols>
    <col min="1" max="1" width="9.50390625" style="473" customWidth="1"/>
    <col min="2" max="9" width="9.125" style="473" customWidth="1"/>
    <col min="10" max="10" width="10.50390625" style="473" hidden="1" customWidth="1"/>
    <col min="11" max="11" width="12.75390625" style="460" customWidth="1"/>
    <col min="12" max="12" width="10.00390625" style="460" customWidth="1"/>
    <col min="13" max="13" width="9.50390625" style="460" customWidth="1"/>
    <col min="14" max="14" width="9.00390625" style="460" customWidth="1"/>
    <col min="15" max="16" width="7.25390625" style="460" customWidth="1"/>
    <col min="17" max="17" width="9.25390625" style="460" customWidth="1"/>
    <col min="18" max="18" width="8.75390625" style="460" customWidth="1"/>
    <col min="19" max="19" width="8.375" style="460" customWidth="1"/>
    <col min="20" max="16384" width="9.00390625" style="460" customWidth="1"/>
  </cols>
  <sheetData>
    <row r="1" spans="1:10" s="109" customFormat="1" ht="33" customHeight="1">
      <c r="A1" s="660" t="s">
        <v>784</v>
      </c>
      <c r="B1" s="660"/>
      <c r="C1" s="660"/>
      <c r="D1" s="660"/>
      <c r="E1" s="660"/>
      <c r="F1" s="660"/>
      <c r="G1" s="660"/>
      <c r="H1" s="660"/>
      <c r="I1" s="660"/>
      <c r="J1" s="660"/>
    </row>
    <row r="2" spans="1:22" ht="33" customHeight="1">
      <c r="A2" s="1091" t="s">
        <v>785</v>
      </c>
      <c r="B2" s="1092"/>
      <c r="C2" s="1092"/>
      <c r="D2" s="1092"/>
      <c r="E2" s="1092"/>
      <c r="F2" s="1092"/>
      <c r="G2" s="1092"/>
      <c r="H2" s="1092"/>
      <c r="I2" s="1092"/>
      <c r="J2" s="457"/>
      <c r="K2" s="458"/>
      <c r="L2" s="459"/>
      <c r="M2" s="459"/>
      <c r="N2" s="459"/>
      <c r="O2" s="459"/>
      <c r="P2" s="459"/>
      <c r="R2" s="459"/>
      <c r="S2" s="459"/>
      <c r="T2" s="461"/>
      <c r="U2" s="461"/>
      <c r="V2" s="459"/>
    </row>
    <row r="3" spans="1:11" ht="38.25" customHeight="1">
      <c r="A3" s="1093" t="s">
        <v>70</v>
      </c>
      <c r="B3" s="1094" t="s">
        <v>71</v>
      </c>
      <c r="C3" s="1094" t="s">
        <v>786</v>
      </c>
      <c r="D3" s="1094"/>
      <c r="E3" s="1094" t="s">
        <v>787</v>
      </c>
      <c r="F3" s="1094"/>
      <c r="G3" s="1094"/>
      <c r="H3" s="1094"/>
      <c r="I3" s="1095"/>
      <c r="J3" s="465"/>
      <c r="K3" s="458"/>
    </row>
    <row r="4" spans="1:11" ht="36.75" customHeight="1">
      <c r="A4" s="1093"/>
      <c r="B4" s="1094"/>
      <c r="C4" s="463" t="s">
        <v>788</v>
      </c>
      <c r="D4" s="463" t="s">
        <v>789</v>
      </c>
      <c r="E4" s="463" t="s">
        <v>790</v>
      </c>
      <c r="F4" s="463" t="s">
        <v>791</v>
      </c>
      <c r="G4" s="463" t="s">
        <v>792</v>
      </c>
      <c r="H4" s="463" t="s">
        <v>793</v>
      </c>
      <c r="I4" s="476" t="s">
        <v>794</v>
      </c>
      <c r="J4" s="465"/>
      <c r="K4" s="458"/>
    </row>
    <row r="5" spans="1:10" s="478" customFormat="1" ht="156" customHeight="1">
      <c r="A5" s="411" t="s">
        <v>71</v>
      </c>
      <c r="B5" s="280">
        <f>SUM(E5:I5)</f>
        <v>82</v>
      </c>
      <c r="C5" s="280">
        <f aca="true" t="shared" si="0" ref="C5:I5">SUM(C6:C8)</f>
        <v>26</v>
      </c>
      <c r="D5" s="280">
        <f t="shared" si="0"/>
        <v>56</v>
      </c>
      <c r="E5" s="280">
        <f t="shared" si="0"/>
        <v>0</v>
      </c>
      <c r="F5" s="280">
        <f t="shared" si="0"/>
        <v>35</v>
      </c>
      <c r="G5" s="280">
        <f t="shared" si="0"/>
        <v>39</v>
      </c>
      <c r="H5" s="280">
        <f t="shared" si="0"/>
        <v>8</v>
      </c>
      <c r="I5" s="280">
        <f t="shared" si="0"/>
        <v>0</v>
      </c>
      <c r="J5" s="477">
        <v>102492</v>
      </c>
    </row>
    <row r="6" spans="1:10" ht="156" customHeight="1">
      <c r="A6" s="10" t="s">
        <v>795</v>
      </c>
      <c r="B6" s="280">
        <f>SUM(E6:I6)</f>
        <v>10</v>
      </c>
      <c r="C6" s="280">
        <v>3</v>
      </c>
      <c r="D6" s="280">
        <v>7</v>
      </c>
      <c r="E6" s="280"/>
      <c r="F6" s="280">
        <v>9</v>
      </c>
      <c r="G6" s="280">
        <v>1</v>
      </c>
      <c r="H6" s="280"/>
      <c r="I6" s="280"/>
      <c r="J6" s="466">
        <v>103592</v>
      </c>
    </row>
    <row r="7" spans="1:11" ht="156" customHeight="1">
      <c r="A7" s="10" t="s">
        <v>796</v>
      </c>
      <c r="B7" s="280">
        <f>SUM(E7:I7)</f>
        <v>57</v>
      </c>
      <c r="C7" s="280">
        <v>18</v>
      </c>
      <c r="D7" s="280">
        <v>39</v>
      </c>
      <c r="E7" s="280"/>
      <c r="F7" s="280">
        <v>25</v>
      </c>
      <c r="G7" s="280">
        <v>29</v>
      </c>
      <c r="H7" s="280">
        <v>3</v>
      </c>
      <c r="I7" s="280"/>
      <c r="J7" s="466">
        <v>118094</v>
      </c>
      <c r="K7" s="458"/>
    </row>
    <row r="8" spans="1:11" ht="156" customHeight="1">
      <c r="A8" s="48" t="s">
        <v>797</v>
      </c>
      <c r="B8" s="479">
        <f>SUM(E8:I8)</f>
        <v>15</v>
      </c>
      <c r="C8" s="475">
        <v>5</v>
      </c>
      <c r="D8" s="475">
        <v>10</v>
      </c>
      <c r="E8" s="475"/>
      <c r="F8" s="475">
        <v>1</v>
      </c>
      <c r="G8" s="475">
        <v>9</v>
      </c>
      <c r="H8" s="475">
        <v>5</v>
      </c>
      <c r="I8" s="475"/>
      <c r="J8" s="466">
        <v>169231</v>
      </c>
      <c r="K8" s="458"/>
    </row>
    <row r="9" spans="1:11" ht="27.75" customHeight="1" hidden="1">
      <c r="A9" s="480" t="s">
        <v>798</v>
      </c>
      <c r="B9" s="481"/>
      <c r="C9" s="482"/>
      <c r="D9" s="482"/>
      <c r="E9" s="482"/>
      <c r="F9" s="481"/>
      <c r="G9" s="482"/>
      <c r="H9" s="482"/>
      <c r="I9" s="482"/>
      <c r="J9" s="482"/>
      <c r="K9" s="458"/>
    </row>
    <row r="10" spans="1:11" ht="27.75" customHeight="1" hidden="1">
      <c r="A10" s="483" t="s">
        <v>799</v>
      </c>
      <c r="B10" s="484"/>
      <c r="C10" s="482"/>
      <c r="D10" s="482"/>
      <c r="E10" s="482"/>
      <c r="F10" s="484"/>
      <c r="G10" s="482"/>
      <c r="H10" s="482"/>
      <c r="I10" s="482"/>
      <c r="J10" s="482"/>
      <c r="K10" s="458"/>
    </row>
    <row r="11" spans="1:11" ht="27.75" customHeight="1" hidden="1">
      <c r="A11" s="483" t="s">
        <v>800</v>
      </c>
      <c r="B11" s="484"/>
      <c r="C11" s="482"/>
      <c r="D11" s="482"/>
      <c r="E11" s="482"/>
      <c r="F11" s="484"/>
      <c r="G11" s="482"/>
      <c r="H11" s="482"/>
      <c r="I11" s="482"/>
      <c r="J11" s="482"/>
      <c r="K11" s="458"/>
    </row>
    <row r="12" spans="1:11" ht="27.75" customHeight="1" hidden="1">
      <c r="A12" s="483" t="s">
        <v>801</v>
      </c>
      <c r="B12" s="484"/>
      <c r="C12" s="482"/>
      <c r="D12" s="482"/>
      <c r="E12" s="482"/>
      <c r="F12" s="484"/>
      <c r="G12" s="482"/>
      <c r="H12" s="482"/>
      <c r="I12" s="482"/>
      <c r="J12" s="482"/>
      <c r="K12" s="458"/>
    </row>
    <row r="13" spans="1:11" ht="27.75" customHeight="1" hidden="1">
      <c r="A13" s="483" t="s">
        <v>802</v>
      </c>
      <c r="B13" s="484"/>
      <c r="C13" s="482"/>
      <c r="D13" s="482"/>
      <c r="E13" s="482"/>
      <c r="F13" s="484"/>
      <c r="G13" s="482"/>
      <c r="H13" s="482"/>
      <c r="I13" s="482"/>
      <c r="J13" s="482"/>
      <c r="K13" s="458"/>
    </row>
    <row r="14" spans="1:11" ht="27.75" customHeight="1" hidden="1">
      <c r="A14" s="483" t="s">
        <v>803</v>
      </c>
      <c r="B14" s="484"/>
      <c r="C14" s="482"/>
      <c r="D14" s="482"/>
      <c r="E14" s="482"/>
      <c r="F14" s="484"/>
      <c r="G14" s="482"/>
      <c r="H14" s="482"/>
      <c r="I14" s="482"/>
      <c r="J14" s="482"/>
      <c r="K14" s="458"/>
    </row>
    <row r="15" spans="1:11" ht="27.75" customHeight="1" hidden="1">
      <c r="A15" s="483" t="s">
        <v>804</v>
      </c>
      <c r="B15" s="484"/>
      <c r="C15" s="482"/>
      <c r="D15" s="482"/>
      <c r="E15" s="482"/>
      <c r="F15" s="484"/>
      <c r="G15" s="482"/>
      <c r="H15" s="482"/>
      <c r="I15" s="482"/>
      <c r="J15" s="482"/>
      <c r="K15" s="458"/>
    </row>
    <row r="16" spans="1:10" s="478" customFormat="1" ht="27.75" customHeight="1" hidden="1">
      <c r="A16" s="483" t="s">
        <v>805</v>
      </c>
      <c r="B16" s="484"/>
      <c r="C16" s="482"/>
      <c r="D16" s="482"/>
      <c r="E16" s="482"/>
      <c r="F16" s="484"/>
      <c r="G16" s="482"/>
      <c r="H16" s="482"/>
      <c r="I16" s="482"/>
      <c r="J16" s="482"/>
    </row>
    <row r="17" spans="1:10" s="478" customFormat="1" ht="27.75" customHeight="1" hidden="1">
      <c r="A17" s="483" t="s">
        <v>806</v>
      </c>
      <c r="B17" s="484"/>
      <c r="C17" s="482"/>
      <c r="D17" s="482"/>
      <c r="E17" s="482"/>
      <c r="F17" s="484"/>
      <c r="G17" s="482"/>
      <c r="H17" s="482"/>
      <c r="I17" s="482"/>
      <c r="J17" s="482"/>
    </row>
    <row r="18" spans="1:10" s="478" customFormat="1" ht="27.75" customHeight="1" hidden="1">
      <c r="A18" s="483" t="s">
        <v>807</v>
      </c>
      <c r="B18" s="484"/>
      <c r="C18" s="482"/>
      <c r="D18" s="482"/>
      <c r="E18" s="482"/>
      <c r="F18" s="484"/>
      <c r="G18" s="482"/>
      <c r="H18" s="482"/>
      <c r="I18" s="482"/>
      <c r="J18" s="482"/>
    </row>
    <row r="19" spans="1:10" s="478" customFormat="1" ht="27.75" customHeight="1" hidden="1">
      <c r="A19" s="483" t="s">
        <v>808</v>
      </c>
      <c r="B19" s="484"/>
      <c r="C19" s="482"/>
      <c r="D19" s="482"/>
      <c r="E19" s="482"/>
      <c r="F19" s="484"/>
      <c r="G19" s="482"/>
      <c r="H19" s="482"/>
      <c r="I19" s="482"/>
      <c r="J19" s="482"/>
    </row>
    <row r="20" spans="1:10" s="478" customFormat="1" ht="27.75" customHeight="1" hidden="1">
      <c r="A20" s="483" t="s">
        <v>809</v>
      </c>
      <c r="B20" s="484"/>
      <c r="C20" s="485"/>
      <c r="D20" s="485"/>
      <c r="E20" s="485"/>
      <c r="F20" s="484"/>
      <c r="G20" s="485"/>
      <c r="H20" s="485"/>
      <c r="I20" s="485"/>
      <c r="J20" s="485"/>
    </row>
    <row r="21" spans="1:19" s="471" customFormat="1" ht="21" customHeight="1">
      <c r="A21" s="469"/>
      <c r="B21" s="469"/>
      <c r="C21" s="470"/>
      <c r="D21" s="470"/>
      <c r="E21" s="470"/>
      <c r="F21" s="469"/>
      <c r="G21" s="470"/>
      <c r="H21" s="470"/>
      <c r="I21" s="470"/>
      <c r="J21" s="470"/>
      <c r="K21" s="470"/>
      <c r="L21" s="470"/>
      <c r="M21" s="469"/>
      <c r="N21" s="470"/>
      <c r="O21" s="470"/>
      <c r="P21" s="470"/>
      <c r="Q21" s="470"/>
      <c r="R21" s="470"/>
      <c r="S21" s="470"/>
    </row>
    <row r="22" spans="1:19" s="471" customFormat="1" ht="21" customHeight="1">
      <c r="A22" s="469"/>
      <c r="B22" s="469"/>
      <c r="C22" s="470"/>
      <c r="D22" s="470"/>
      <c r="E22" s="470"/>
      <c r="F22" s="469"/>
      <c r="G22" s="470"/>
      <c r="H22" s="470"/>
      <c r="I22" s="470"/>
      <c r="J22" s="470"/>
      <c r="K22" s="470"/>
      <c r="L22" s="470"/>
      <c r="M22" s="469"/>
      <c r="N22" s="470"/>
      <c r="O22" s="470"/>
      <c r="P22" s="470"/>
      <c r="Q22" s="470"/>
      <c r="R22" s="470"/>
      <c r="S22" s="470"/>
    </row>
    <row r="23" spans="1:17" ht="24" customHeight="1">
      <c r="A23" s="472"/>
      <c r="B23" s="472"/>
      <c r="C23" s="472"/>
      <c r="D23" s="472"/>
      <c r="E23" s="472"/>
      <c r="F23" s="472"/>
      <c r="G23" s="472"/>
      <c r="H23" s="472"/>
      <c r="I23" s="472"/>
      <c r="J23" s="472"/>
      <c r="K23" s="458"/>
      <c r="Q23" s="459"/>
    </row>
    <row r="24" spans="11:23" ht="24" customHeight="1">
      <c r="K24" s="458"/>
      <c r="L24" s="459"/>
      <c r="M24" s="459"/>
      <c r="N24" s="459"/>
      <c r="O24" s="459"/>
      <c r="P24" s="459"/>
      <c r="Q24" s="459"/>
      <c r="R24" s="459"/>
      <c r="S24" s="459"/>
      <c r="T24" s="459"/>
      <c r="U24" s="459"/>
      <c r="V24" s="459"/>
      <c r="W24" s="459"/>
    </row>
    <row r="25" spans="11:23" ht="24" customHeight="1">
      <c r="K25" s="458"/>
      <c r="L25" s="459"/>
      <c r="M25" s="459"/>
      <c r="N25" s="459"/>
      <c r="Q25" s="459"/>
      <c r="R25" s="459"/>
      <c r="S25" s="459"/>
      <c r="U25" s="459"/>
      <c r="V25" s="459"/>
      <c r="W25" s="459"/>
    </row>
    <row r="26" spans="11:23" ht="24" customHeight="1">
      <c r="K26" s="458"/>
      <c r="L26" s="459"/>
      <c r="M26" s="459"/>
      <c r="N26" s="459"/>
      <c r="O26" s="459"/>
      <c r="P26" s="459"/>
      <c r="Q26" s="459"/>
      <c r="R26" s="459"/>
      <c r="S26" s="459"/>
      <c r="T26" s="459"/>
      <c r="U26" s="459"/>
      <c r="V26" s="459"/>
      <c r="W26" s="459"/>
    </row>
    <row r="27" spans="1:23" ht="24" customHeight="1">
      <c r="A27" s="474"/>
      <c r="B27" s="474"/>
      <c r="C27" s="474"/>
      <c r="D27" s="474"/>
      <c r="E27" s="474"/>
      <c r="F27" s="474"/>
      <c r="G27" s="474"/>
      <c r="H27" s="474"/>
      <c r="I27" s="474"/>
      <c r="J27" s="474"/>
      <c r="K27" s="459"/>
      <c r="L27" s="459"/>
      <c r="M27" s="459"/>
      <c r="N27" s="459"/>
      <c r="O27" s="459"/>
      <c r="P27" s="459"/>
      <c r="Q27" s="459"/>
      <c r="R27" s="459"/>
      <c r="S27" s="459"/>
      <c r="T27" s="459"/>
      <c r="U27" s="459"/>
      <c r="V27" s="459"/>
      <c r="W27" s="459"/>
    </row>
    <row r="28" spans="1:23" ht="24" customHeight="1">
      <c r="A28" s="474"/>
      <c r="B28" s="474"/>
      <c r="C28" s="474"/>
      <c r="D28" s="474"/>
      <c r="E28" s="474"/>
      <c r="F28" s="474"/>
      <c r="G28" s="474"/>
      <c r="H28" s="474"/>
      <c r="I28" s="474"/>
      <c r="J28" s="474"/>
      <c r="K28" s="459"/>
      <c r="L28" s="459"/>
      <c r="M28" s="459"/>
      <c r="N28" s="459"/>
      <c r="O28" s="459"/>
      <c r="P28" s="459"/>
      <c r="Q28" s="459"/>
      <c r="R28" s="459"/>
      <c r="S28" s="459"/>
      <c r="T28" s="459"/>
      <c r="U28" s="459"/>
      <c r="V28" s="459"/>
      <c r="W28" s="459"/>
    </row>
    <row r="29" spans="1:23" ht="24" customHeight="1">
      <c r="A29" s="474"/>
      <c r="B29" s="474"/>
      <c r="C29" s="474"/>
      <c r="D29" s="474"/>
      <c r="E29" s="474"/>
      <c r="F29" s="474"/>
      <c r="G29" s="474"/>
      <c r="H29" s="474"/>
      <c r="I29" s="474"/>
      <c r="J29" s="474"/>
      <c r="K29" s="459"/>
      <c r="L29" s="459"/>
      <c r="M29" s="459"/>
      <c r="N29" s="459"/>
      <c r="O29" s="459"/>
      <c r="P29" s="459"/>
      <c r="Q29" s="459"/>
      <c r="R29" s="459"/>
      <c r="S29" s="459"/>
      <c r="T29" s="459"/>
      <c r="U29" s="459"/>
      <c r="V29" s="459"/>
      <c r="W29" s="459"/>
    </row>
    <row r="30" spans="1:23" ht="24" customHeight="1">
      <c r="A30" s="474"/>
      <c r="B30" s="474"/>
      <c r="C30" s="474"/>
      <c r="D30" s="474"/>
      <c r="E30" s="474"/>
      <c r="F30" s="474"/>
      <c r="G30" s="474"/>
      <c r="H30" s="474"/>
      <c r="I30" s="474"/>
      <c r="J30" s="474"/>
      <c r="K30" s="459"/>
      <c r="L30" s="459"/>
      <c r="M30" s="459"/>
      <c r="N30" s="459"/>
      <c r="O30" s="459"/>
      <c r="P30" s="459"/>
      <c r="Q30" s="459"/>
      <c r="R30" s="459"/>
      <c r="S30" s="459"/>
      <c r="T30" s="459"/>
      <c r="U30" s="459"/>
      <c r="V30" s="459"/>
      <c r="W30" s="459"/>
    </row>
  </sheetData>
  <mergeCells count="6">
    <mergeCell ref="A1:J1"/>
    <mergeCell ref="A2:I2"/>
    <mergeCell ref="A3:A4"/>
    <mergeCell ref="B3:B4"/>
    <mergeCell ref="C3:D3"/>
    <mergeCell ref="E3:I3"/>
  </mergeCells>
  <printOptions/>
  <pageMargins left="0.7874015748031497" right="0" top="0.5905511811023623" bottom="0.7874015748031497" header="0" footer="0"/>
  <pageSetup horizontalDpi="600" verticalDpi="600" orientation="portrait" pageOrder="overThenDown" paperSize="9" r:id="rId1"/>
</worksheet>
</file>

<file path=xl/worksheets/sheet66.xml><?xml version="1.0" encoding="utf-8"?>
<worksheet xmlns="http://schemas.openxmlformats.org/spreadsheetml/2006/main" xmlns:r="http://schemas.openxmlformats.org/officeDocument/2006/relationships">
  <sheetPr>
    <tabColor indexed="47"/>
  </sheetPr>
  <dimension ref="A1:X30"/>
  <sheetViews>
    <sheetView workbookViewId="0" topLeftCell="A1">
      <selection activeCell="F7" sqref="F7"/>
    </sheetView>
  </sheetViews>
  <sheetFormatPr defaultColWidth="9.00390625" defaultRowHeight="24" customHeight="1"/>
  <cols>
    <col min="1" max="1" width="10.00390625" style="473" customWidth="1"/>
    <col min="2" max="10" width="8.625" style="473" customWidth="1"/>
    <col min="11" max="11" width="10.50390625" style="473" hidden="1" customWidth="1"/>
    <col min="12" max="12" width="12.75390625" style="460" customWidth="1"/>
    <col min="13" max="13" width="10.00390625" style="460" customWidth="1"/>
    <col min="14" max="14" width="9.50390625" style="460" customWidth="1"/>
    <col min="15" max="15" width="9.00390625" style="460" customWidth="1"/>
    <col min="16" max="17" width="7.25390625" style="460" customWidth="1"/>
    <col min="18" max="18" width="9.25390625" style="460" customWidth="1"/>
    <col min="19" max="19" width="8.75390625" style="460" customWidth="1"/>
    <col min="20" max="20" width="8.375" style="460" customWidth="1"/>
    <col min="21" max="16384" width="9.00390625" style="460" customWidth="1"/>
  </cols>
  <sheetData>
    <row r="1" spans="1:11" s="109" customFormat="1" ht="33" customHeight="1">
      <c r="A1" s="660" t="s">
        <v>810</v>
      </c>
      <c r="B1" s="660"/>
      <c r="C1" s="660"/>
      <c r="D1" s="660"/>
      <c r="E1" s="660"/>
      <c r="F1" s="660"/>
      <c r="G1" s="660"/>
      <c r="H1" s="660"/>
      <c r="I1" s="660"/>
      <c r="J1" s="660"/>
      <c r="K1" s="660"/>
    </row>
    <row r="2" spans="1:23" ht="33" customHeight="1">
      <c r="A2" s="1091" t="s">
        <v>811</v>
      </c>
      <c r="B2" s="1092"/>
      <c r="C2" s="1092"/>
      <c r="D2" s="1092"/>
      <c r="E2" s="1092"/>
      <c r="F2" s="1092"/>
      <c r="G2" s="1092"/>
      <c r="H2" s="1092"/>
      <c r="I2" s="1092"/>
      <c r="J2" s="1092"/>
      <c r="K2" s="457"/>
      <c r="L2" s="458"/>
      <c r="M2" s="459"/>
      <c r="N2" s="459"/>
      <c r="O2" s="459"/>
      <c r="P2" s="459"/>
      <c r="Q2" s="459"/>
      <c r="S2" s="459"/>
      <c r="T2" s="459"/>
      <c r="U2" s="461"/>
      <c r="V2" s="461"/>
      <c r="W2" s="459"/>
    </row>
    <row r="3" spans="1:12" ht="39.75" customHeight="1">
      <c r="A3" s="1093" t="s">
        <v>70</v>
      </c>
      <c r="B3" s="1094" t="s">
        <v>71</v>
      </c>
      <c r="C3" s="1095" t="s">
        <v>812</v>
      </c>
      <c r="D3" s="1096"/>
      <c r="E3" s="1096"/>
      <c r="F3" s="1096"/>
      <c r="G3" s="1096"/>
      <c r="H3" s="1096"/>
      <c r="I3" s="1093"/>
      <c r="J3" s="1097" t="s">
        <v>813</v>
      </c>
      <c r="K3" s="465"/>
      <c r="L3" s="458"/>
    </row>
    <row r="4" spans="1:12" ht="39.75" customHeight="1">
      <c r="A4" s="1093"/>
      <c r="B4" s="1094"/>
      <c r="C4" s="463" t="s">
        <v>116</v>
      </c>
      <c r="D4" s="463" t="s">
        <v>814</v>
      </c>
      <c r="E4" s="463" t="s">
        <v>815</v>
      </c>
      <c r="F4" s="463" t="s">
        <v>816</v>
      </c>
      <c r="G4" s="463" t="s">
        <v>817</v>
      </c>
      <c r="H4" s="463" t="s">
        <v>818</v>
      </c>
      <c r="I4" s="463" t="s">
        <v>819</v>
      </c>
      <c r="J4" s="1098"/>
      <c r="K4" s="465"/>
      <c r="L4" s="458"/>
    </row>
    <row r="5" spans="1:11" s="478" customFormat="1" ht="156" customHeight="1">
      <c r="A5" s="411" t="s">
        <v>71</v>
      </c>
      <c r="B5" s="280">
        <f>SUM(B6:B8)</f>
        <v>82</v>
      </c>
      <c r="C5" s="280">
        <f>SUM(D5:J5)</f>
        <v>82</v>
      </c>
      <c r="D5" s="280">
        <f aca="true" t="shared" si="0" ref="D5:J5">SUM(D6:D8)</f>
        <v>54</v>
      </c>
      <c r="E5" s="280">
        <f t="shared" si="0"/>
        <v>4</v>
      </c>
      <c r="F5" s="280">
        <f t="shared" si="0"/>
        <v>4</v>
      </c>
      <c r="G5" s="280">
        <f t="shared" si="0"/>
        <v>16</v>
      </c>
      <c r="H5" s="280">
        <f t="shared" si="0"/>
        <v>1</v>
      </c>
      <c r="I5" s="280">
        <f t="shared" si="0"/>
        <v>1</v>
      </c>
      <c r="J5" s="280">
        <f t="shared" si="0"/>
        <v>2</v>
      </c>
      <c r="K5" s="477">
        <v>102492</v>
      </c>
    </row>
    <row r="6" spans="1:11" ht="156" customHeight="1">
      <c r="A6" s="10" t="s">
        <v>795</v>
      </c>
      <c r="B6" s="280">
        <f>SUM(D6:J6)</f>
        <v>10</v>
      </c>
      <c r="C6" s="280">
        <f>SUM(D6:I6)</f>
        <v>10</v>
      </c>
      <c r="D6" s="280">
        <v>10</v>
      </c>
      <c r="E6" s="280" t="s">
        <v>820</v>
      </c>
      <c r="F6" s="280"/>
      <c r="G6" s="280"/>
      <c r="H6" s="280"/>
      <c r="I6" s="280"/>
      <c r="J6" s="280"/>
      <c r="K6" s="466">
        <v>103592</v>
      </c>
    </row>
    <row r="7" spans="1:12" ht="156" customHeight="1">
      <c r="A7" s="10" t="s">
        <v>796</v>
      </c>
      <c r="B7" s="280">
        <f>SUM(D7:J7)</f>
        <v>58</v>
      </c>
      <c r="C7" s="280">
        <f>SUM(D7:I7)</f>
        <v>56</v>
      </c>
      <c r="D7" s="280">
        <v>43</v>
      </c>
      <c r="E7" s="280">
        <v>1</v>
      </c>
      <c r="F7" s="280">
        <v>0</v>
      </c>
      <c r="G7" s="280">
        <v>10</v>
      </c>
      <c r="H7" s="280">
        <v>1</v>
      </c>
      <c r="I7" s="280">
        <v>1</v>
      </c>
      <c r="J7" s="280">
        <v>2</v>
      </c>
      <c r="K7" s="466">
        <v>118094</v>
      </c>
      <c r="L7" s="458"/>
    </row>
    <row r="8" spans="1:12" ht="156" customHeight="1">
      <c r="A8" s="48" t="s">
        <v>797</v>
      </c>
      <c r="B8" s="479">
        <f>SUM(D8:J8)</f>
        <v>14</v>
      </c>
      <c r="C8" s="475">
        <f>SUM(D8:I8)</f>
        <v>14</v>
      </c>
      <c r="D8" s="475">
        <v>1</v>
      </c>
      <c r="E8" s="475">
        <v>3</v>
      </c>
      <c r="F8" s="475">
        <v>4</v>
      </c>
      <c r="G8" s="475">
        <v>6</v>
      </c>
      <c r="H8" s="475"/>
      <c r="I8" s="475">
        <v>0</v>
      </c>
      <c r="J8" s="475"/>
      <c r="K8" s="466">
        <v>169231</v>
      </c>
      <c r="L8" s="458"/>
    </row>
    <row r="9" spans="1:12" ht="27.75" customHeight="1" hidden="1">
      <c r="A9" s="480" t="s">
        <v>798</v>
      </c>
      <c r="B9" s="481"/>
      <c r="C9" s="482"/>
      <c r="D9" s="482"/>
      <c r="E9" s="482"/>
      <c r="F9" s="482"/>
      <c r="G9" s="481"/>
      <c r="H9" s="482"/>
      <c r="I9" s="482"/>
      <c r="J9" s="482"/>
      <c r="K9" s="482"/>
      <c r="L9" s="458"/>
    </row>
    <row r="10" spans="1:12" ht="27.75" customHeight="1" hidden="1">
      <c r="A10" s="483" t="s">
        <v>799</v>
      </c>
      <c r="B10" s="484"/>
      <c r="C10" s="482"/>
      <c r="D10" s="482"/>
      <c r="E10" s="482"/>
      <c r="F10" s="482"/>
      <c r="G10" s="484"/>
      <c r="H10" s="482"/>
      <c r="I10" s="482"/>
      <c r="J10" s="482"/>
      <c r="K10" s="482"/>
      <c r="L10" s="458"/>
    </row>
    <row r="11" spans="1:12" ht="27.75" customHeight="1" hidden="1">
      <c r="A11" s="483" t="s">
        <v>800</v>
      </c>
      <c r="B11" s="484"/>
      <c r="C11" s="482"/>
      <c r="D11" s="482"/>
      <c r="E11" s="482"/>
      <c r="F11" s="482"/>
      <c r="G11" s="484"/>
      <c r="H11" s="482"/>
      <c r="I11" s="482"/>
      <c r="J11" s="482"/>
      <c r="K11" s="482"/>
      <c r="L11" s="458"/>
    </row>
    <row r="12" spans="1:12" ht="27.75" customHeight="1" hidden="1">
      <c r="A12" s="483" t="s">
        <v>801</v>
      </c>
      <c r="B12" s="484"/>
      <c r="C12" s="482"/>
      <c r="D12" s="482"/>
      <c r="E12" s="482"/>
      <c r="F12" s="482"/>
      <c r="G12" s="484"/>
      <c r="H12" s="482"/>
      <c r="I12" s="482"/>
      <c r="J12" s="482"/>
      <c r="K12" s="482"/>
      <c r="L12" s="458"/>
    </row>
    <row r="13" spans="1:12" ht="27.75" customHeight="1" hidden="1">
      <c r="A13" s="483" t="s">
        <v>802</v>
      </c>
      <c r="B13" s="484"/>
      <c r="C13" s="482"/>
      <c r="D13" s="482"/>
      <c r="E13" s="482"/>
      <c r="F13" s="482"/>
      <c r="G13" s="484"/>
      <c r="H13" s="482"/>
      <c r="I13" s="482"/>
      <c r="J13" s="482"/>
      <c r="K13" s="482"/>
      <c r="L13" s="458"/>
    </row>
    <row r="14" spans="1:12" ht="27.75" customHeight="1" hidden="1">
      <c r="A14" s="483" t="s">
        <v>803</v>
      </c>
      <c r="B14" s="484"/>
      <c r="C14" s="482"/>
      <c r="D14" s="482"/>
      <c r="E14" s="482"/>
      <c r="F14" s="482"/>
      <c r="G14" s="484"/>
      <c r="H14" s="482"/>
      <c r="I14" s="482"/>
      <c r="J14" s="482"/>
      <c r="K14" s="482"/>
      <c r="L14" s="458"/>
    </row>
    <row r="15" spans="1:12" ht="27.75" customHeight="1" hidden="1">
      <c r="A15" s="483" t="s">
        <v>804</v>
      </c>
      <c r="B15" s="484"/>
      <c r="C15" s="482"/>
      <c r="D15" s="482"/>
      <c r="E15" s="482"/>
      <c r="F15" s="482"/>
      <c r="G15" s="484"/>
      <c r="H15" s="482"/>
      <c r="I15" s="482"/>
      <c r="J15" s="482"/>
      <c r="K15" s="482"/>
      <c r="L15" s="458"/>
    </row>
    <row r="16" spans="1:11" s="478" customFormat="1" ht="27.75" customHeight="1" hidden="1">
      <c r="A16" s="483" t="s">
        <v>805</v>
      </c>
      <c r="B16" s="484"/>
      <c r="C16" s="482"/>
      <c r="D16" s="482"/>
      <c r="E16" s="482"/>
      <c r="F16" s="482"/>
      <c r="G16" s="484"/>
      <c r="H16" s="482"/>
      <c r="I16" s="482"/>
      <c r="J16" s="482"/>
      <c r="K16" s="482"/>
    </row>
    <row r="17" spans="1:11" s="478" customFormat="1" ht="27.75" customHeight="1" hidden="1">
      <c r="A17" s="483" t="s">
        <v>806</v>
      </c>
      <c r="B17" s="484"/>
      <c r="C17" s="482"/>
      <c r="D17" s="482"/>
      <c r="E17" s="482"/>
      <c r="F17" s="482"/>
      <c r="G17" s="484"/>
      <c r="H17" s="482"/>
      <c r="I17" s="482"/>
      <c r="J17" s="482"/>
      <c r="K17" s="482"/>
    </row>
    <row r="18" spans="1:11" s="478" customFormat="1" ht="27.75" customHeight="1" hidden="1">
      <c r="A18" s="483" t="s">
        <v>807</v>
      </c>
      <c r="B18" s="484"/>
      <c r="C18" s="482"/>
      <c r="D18" s="482"/>
      <c r="E18" s="482"/>
      <c r="F18" s="482"/>
      <c r="G18" s="484"/>
      <c r="H18" s="482"/>
      <c r="I18" s="482"/>
      <c r="J18" s="482"/>
      <c r="K18" s="482"/>
    </row>
    <row r="19" spans="1:11" s="478" customFormat="1" ht="27.75" customHeight="1" hidden="1">
      <c r="A19" s="483" t="s">
        <v>808</v>
      </c>
      <c r="B19" s="484"/>
      <c r="C19" s="482"/>
      <c r="D19" s="482"/>
      <c r="E19" s="482"/>
      <c r="F19" s="482"/>
      <c r="G19" s="484"/>
      <c r="H19" s="482"/>
      <c r="I19" s="482"/>
      <c r="J19" s="482"/>
      <c r="K19" s="482"/>
    </row>
    <row r="20" spans="1:11" s="478" customFormat="1" ht="27.75" customHeight="1" hidden="1">
      <c r="A20" s="483" t="s">
        <v>809</v>
      </c>
      <c r="B20" s="484"/>
      <c r="C20" s="485"/>
      <c r="D20" s="485"/>
      <c r="E20" s="485"/>
      <c r="F20" s="485"/>
      <c r="G20" s="484"/>
      <c r="H20" s="485"/>
      <c r="I20" s="485"/>
      <c r="J20" s="485"/>
      <c r="K20" s="485"/>
    </row>
    <row r="21" spans="1:20" s="471" customFormat="1" ht="21" customHeight="1">
      <c r="A21" s="469"/>
      <c r="B21" s="469"/>
      <c r="C21" s="470"/>
      <c r="D21" s="470"/>
      <c r="E21" s="470"/>
      <c r="F21" s="470"/>
      <c r="G21" s="469"/>
      <c r="H21" s="470"/>
      <c r="I21" s="470"/>
      <c r="J21" s="470"/>
      <c r="K21" s="470"/>
      <c r="L21" s="470"/>
      <c r="M21" s="470"/>
      <c r="N21" s="469"/>
      <c r="O21" s="470"/>
      <c r="P21" s="470"/>
      <c r="Q21" s="470"/>
      <c r="R21" s="470"/>
      <c r="S21" s="470"/>
      <c r="T21" s="470"/>
    </row>
    <row r="22" spans="1:20" s="471" customFormat="1" ht="21" customHeight="1">
      <c r="A22" s="469"/>
      <c r="B22" s="469"/>
      <c r="C22" s="470"/>
      <c r="D22" s="470"/>
      <c r="E22" s="470"/>
      <c r="F22" s="470"/>
      <c r="G22" s="469"/>
      <c r="H22" s="470"/>
      <c r="I22" s="470"/>
      <c r="J22" s="470"/>
      <c r="K22" s="470"/>
      <c r="L22" s="470"/>
      <c r="M22" s="470"/>
      <c r="N22" s="469"/>
      <c r="O22" s="470"/>
      <c r="P22" s="470"/>
      <c r="Q22" s="470"/>
      <c r="R22" s="470"/>
      <c r="S22" s="470"/>
      <c r="T22" s="470"/>
    </row>
    <row r="23" spans="1:18" ht="24" customHeight="1">
      <c r="A23" s="472"/>
      <c r="B23" s="472"/>
      <c r="C23" s="472"/>
      <c r="D23" s="472"/>
      <c r="E23" s="472"/>
      <c r="F23" s="472"/>
      <c r="G23" s="472"/>
      <c r="H23" s="472"/>
      <c r="I23" s="472"/>
      <c r="J23" s="472"/>
      <c r="K23" s="472"/>
      <c r="L23" s="458"/>
      <c r="R23" s="459"/>
    </row>
    <row r="24" spans="12:24" ht="24" customHeight="1">
      <c r="L24" s="458"/>
      <c r="M24" s="459"/>
      <c r="N24" s="459"/>
      <c r="O24" s="459"/>
      <c r="P24" s="459"/>
      <c r="Q24" s="459"/>
      <c r="R24" s="459"/>
      <c r="S24" s="459"/>
      <c r="T24" s="459"/>
      <c r="U24" s="459"/>
      <c r="V24" s="459"/>
      <c r="W24" s="459"/>
      <c r="X24" s="459"/>
    </row>
    <row r="25" spans="12:24" ht="24" customHeight="1">
      <c r="L25" s="458"/>
      <c r="M25" s="459"/>
      <c r="N25" s="459"/>
      <c r="O25" s="459"/>
      <c r="R25" s="459"/>
      <c r="S25" s="459"/>
      <c r="T25" s="459"/>
      <c r="V25" s="459"/>
      <c r="W25" s="459"/>
      <c r="X25" s="459"/>
    </row>
    <row r="26" spans="12:24" ht="24" customHeight="1">
      <c r="L26" s="458"/>
      <c r="M26" s="459"/>
      <c r="N26" s="459"/>
      <c r="O26" s="459"/>
      <c r="P26" s="459"/>
      <c r="Q26" s="459"/>
      <c r="R26" s="459"/>
      <c r="S26" s="459"/>
      <c r="T26" s="459"/>
      <c r="U26" s="459"/>
      <c r="V26" s="459"/>
      <c r="W26" s="459"/>
      <c r="X26" s="459"/>
    </row>
    <row r="27" spans="1:24" ht="24" customHeight="1">
      <c r="A27" s="474"/>
      <c r="B27" s="474"/>
      <c r="C27" s="474"/>
      <c r="D27" s="474"/>
      <c r="E27" s="474"/>
      <c r="F27" s="474"/>
      <c r="G27" s="474"/>
      <c r="H27" s="474"/>
      <c r="I27" s="474"/>
      <c r="J27" s="474"/>
      <c r="K27" s="474"/>
      <c r="L27" s="459"/>
      <c r="M27" s="459"/>
      <c r="N27" s="459"/>
      <c r="O27" s="459"/>
      <c r="P27" s="459"/>
      <c r="Q27" s="459"/>
      <c r="R27" s="459"/>
      <c r="S27" s="459"/>
      <c r="T27" s="459"/>
      <c r="U27" s="459"/>
      <c r="V27" s="459"/>
      <c r="W27" s="459"/>
      <c r="X27" s="459"/>
    </row>
    <row r="28" spans="1:24" ht="24" customHeight="1">
      <c r="A28" s="474"/>
      <c r="B28" s="474"/>
      <c r="C28" s="474"/>
      <c r="D28" s="474"/>
      <c r="E28" s="474"/>
      <c r="F28" s="474"/>
      <c r="G28" s="474"/>
      <c r="H28" s="474"/>
      <c r="I28" s="474"/>
      <c r="J28" s="474"/>
      <c r="K28" s="474"/>
      <c r="L28" s="459"/>
      <c r="M28" s="459"/>
      <c r="N28" s="459"/>
      <c r="O28" s="459"/>
      <c r="P28" s="459"/>
      <c r="Q28" s="459"/>
      <c r="R28" s="459"/>
      <c r="S28" s="459"/>
      <c r="T28" s="459"/>
      <c r="U28" s="459"/>
      <c r="V28" s="459"/>
      <c r="W28" s="459"/>
      <c r="X28" s="459"/>
    </row>
    <row r="29" spans="1:24" ht="24" customHeight="1">
      <c r="A29" s="474"/>
      <c r="B29" s="474"/>
      <c r="C29" s="474"/>
      <c r="D29" s="474"/>
      <c r="E29" s="474"/>
      <c r="F29" s="474"/>
      <c r="G29" s="474"/>
      <c r="H29" s="474"/>
      <c r="I29" s="474"/>
      <c r="J29" s="474"/>
      <c r="K29" s="474"/>
      <c r="L29" s="459"/>
      <c r="M29" s="459"/>
      <c r="N29" s="459"/>
      <c r="O29" s="459"/>
      <c r="P29" s="459"/>
      <c r="Q29" s="459"/>
      <c r="R29" s="459"/>
      <c r="S29" s="459"/>
      <c r="T29" s="459"/>
      <c r="U29" s="459"/>
      <c r="V29" s="459"/>
      <c r="W29" s="459"/>
      <c r="X29" s="459"/>
    </row>
    <row r="30" spans="1:24" ht="24" customHeight="1">
      <c r="A30" s="474"/>
      <c r="B30" s="474"/>
      <c r="C30" s="474"/>
      <c r="D30" s="474"/>
      <c r="E30" s="474"/>
      <c r="F30" s="474"/>
      <c r="G30" s="474"/>
      <c r="H30" s="474"/>
      <c r="I30" s="474"/>
      <c r="J30" s="474"/>
      <c r="K30" s="474"/>
      <c r="L30" s="459"/>
      <c r="M30" s="459"/>
      <c r="N30" s="459"/>
      <c r="O30" s="459"/>
      <c r="P30" s="459"/>
      <c r="Q30" s="459"/>
      <c r="R30" s="459"/>
      <c r="S30" s="459"/>
      <c r="T30" s="459"/>
      <c r="U30" s="459"/>
      <c r="V30" s="459"/>
      <c r="W30" s="459"/>
      <c r="X30" s="459"/>
    </row>
  </sheetData>
  <mergeCells count="6">
    <mergeCell ref="A1:K1"/>
    <mergeCell ref="A2:J2"/>
    <mergeCell ref="C3:I3"/>
    <mergeCell ref="J3:J4"/>
    <mergeCell ref="A3:A4"/>
    <mergeCell ref="B3:B4"/>
  </mergeCells>
  <printOptions/>
  <pageMargins left="0.6299212598425197" right="0" top="0.5905511811023623" bottom="0.7874015748031497" header="0" footer="0"/>
  <pageSetup horizontalDpi="600" verticalDpi="600" orientation="portrait" pageOrder="overThenDown" paperSize="9" r:id="rId1"/>
</worksheet>
</file>

<file path=xl/worksheets/sheet67.xml><?xml version="1.0" encoding="utf-8"?>
<worksheet xmlns="http://schemas.openxmlformats.org/spreadsheetml/2006/main" xmlns:r="http://schemas.openxmlformats.org/officeDocument/2006/relationships">
  <sheetPr>
    <tabColor indexed="47"/>
  </sheetPr>
  <dimension ref="A1:E17"/>
  <sheetViews>
    <sheetView workbookViewId="0" topLeftCell="A10">
      <selection activeCell="E12" sqref="E12"/>
    </sheetView>
  </sheetViews>
  <sheetFormatPr defaultColWidth="9.00390625" defaultRowHeight="16.5"/>
  <cols>
    <col min="1" max="1" width="13.625" style="57" customWidth="1"/>
    <col min="2" max="5" width="16.625" style="1" customWidth="1"/>
    <col min="6" max="16384" width="9.00390625" style="41" customWidth="1"/>
  </cols>
  <sheetData>
    <row r="1" spans="1:5" ht="33" customHeight="1">
      <c r="A1" s="718" t="s">
        <v>821</v>
      </c>
      <c r="B1" s="718"/>
      <c r="C1" s="718"/>
      <c r="D1" s="718"/>
      <c r="E1" s="718"/>
    </row>
    <row r="2" spans="1:5" ht="33" customHeight="1">
      <c r="A2" s="727" t="s">
        <v>822</v>
      </c>
      <c r="B2" s="727"/>
      <c r="C2" s="727"/>
      <c r="D2" s="727"/>
      <c r="E2" s="18" t="s">
        <v>823</v>
      </c>
    </row>
    <row r="3" spans="1:5" ht="45.75" customHeight="1">
      <c r="A3" s="411" t="s">
        <v>70</v>
      </c>
      <c r="B3" s="8" t="s">
        <v>71</v>
      </c>
      <c r="C3" s="7" t="s">
        <v>795</v>
      </c>
      <c r="D3" s="7" t="s">
        <v>796</v>
      </c>
      <c r="E3" s="58" t="s">
        <v>797</v>
      </c>
    </row>
    <row r="4" spans="1:5" ht="54" customHeight="1">
      <c r="A4" s="81" t="s">
        <v>71</v>
      </c>
      <c r="B4" s="486">
        <f aca="true" t="shared" si="0" ref="B4:B14">SUM(C4:E4)</f>
        <v>82</v>
      </c>
      <c r="C4" s="487">
        <f>SUM(C5:C14)</f>
        <v>10</v>
      </c>
      <c r="D4" s="487">
        <f>SUM(D5:D14)</f>
        <v>57</v>
      </c>
      <c r="E4" s="11">
        <f>SUM(E5:E14)</f>
        <v>15</v>
      </c>
    </row>
    <row r="5" spans="1:5" ht="54.75" customHeight="1">
      <c r="A5" s="10" t="s">
        <v>824</v>
      </c>
      <c r="B5" s="12">
        <f t="shared" si="0"/>
        <v>1</v>
      </c>
      <c r="C5" s="11"/>
      <c r="D5" s="11"/>
      <c r="E5" s="11">
        <v>1</v>
      </c>
    </row>
    <row r="6" spans="1:5" ht="54.75" customHeight="1">
      <c r="A6" s="10" t="s">
        <v>825</v>
      </c>
      <c r="B6" s="12">
        <f t="shared" si="0"/>
        <v>1</v>
      </c>
      <c r="C6" s="11"/>
      <c r="D6" s="11">
        <v>1</v>
      </c>
      <c r="E6" s="11"/>
    </row>
    <row r="7" spans="1:5" ht="54.75" customHeight="1">
      <c r="A7" s="10" t="s">
        <v>826</v>
      </c>
      <c r="B7" s="12">
        <f t="shared" si="0"/>
        <v>11</v>
      </c>
      <c r="C7" s="11"/>
      <c r="D7" s="11">
        <v>9</v>
      </c>
      <c r="E7" s="11">
        <v>2</v>
      </c>
    </row>
    <row r="8" spans="1:5" ht="54.75" customHeight="1">
      <c r="A8" s="10" t="s">
        <v>827</v>
      </c>
      <c r="B8" s="12">
        <f t="shared" si="0"/>
        <v>11</v>
      </c>
      <c r="C8" s="11"/>
      <c r="D8" s="11">
        <v>11</v>
      </c>
      <c r="E8" s="11">
        <v>0</v>
      </c>
    </row>
    <row r="9" spans="1:5" ht="54.75" customHeight="1">
      <c r="A9" s="10" t="s">
        <v>828</v>
      </c>
      <c r="B9" s="12">
        <f t="shared" si="0"/>
        <v>25</v>
      </c>
      <c r="C9" s="11">
        <v>2</v>
      </c>
      <c r="D9" s="11">
        <v>19</v>
      </c>
      <c r="E9" s="11">
        <v>4</v>
      </c>
    </row>
    <row r="10" spans="1:5" ht="54.75" customHeight="1">
      <c r="A10" s="10" t="s">
        <v>829</v>
      </c>
      <c r="B10" s="12">
        <f t="shared" si="0"/>
        <v>22</v>
      </c>
      <c r="C10" s="11">
        <v>3</v>
      </c>
      <c r="D10" s="11">
        <v>13</v>
      </c>
      <c r="E10" s="11">
        <v>6</v>
      </c>
    </row>
    <row r="11" spans="1:5" ht="54.75" customHeight="1">
      <c r="A11" s="10" t="s">
        <v>830</v>
      </c>
      <c r="B11" s="12">
        <f t="shared" si="0"/>
        <v>9</v>
      </c>
      <c r="C11" s="11">
        <v>4</v>
      </c>
      <c r="D11" s="11">
        <v>3</v>
      </c>
      <c r="E11" s="11">
        <v>2</v>
      </c>
    </row>
    <row r="12" spans="1:5" ht="54.75" customHeight="1">
      <c r="A12" s="10" t="s">
        <v>831</v>
      </c>
      <c r="B12" s="12">
        <f t="shared" si="0"/>
        <v>2</v>
      </c>
      <c r="C12" s="11">
        <v>1</v>
      </c>
      <c r="D12" s="11">
        <v>1</v>
      </c>
      <c r="E12" s="11"/>
    </row>
    <row r="13" spans="1:5" ht="54.75" customHeight="1">
      <c r="A13" s="10" t="s">
        <v>832</v>
      </c>
      <c r="B13" s="12">
        <f t="shared" si="0"/>
        <v>0</v>
      </c>
      <c r="C13" s="11"/>
      <c r="D13" s="11"/>
      <c r="E13" s="11"/>
    </row>
    <row r="14" spans="1:5" ht="54.75" customHeight="1">
      <c r="A14" s="10" t="s">
        <v>833</v>
      </c>
      <c r="B14" s="12">
        <f t="shared" si="0"/>
        <v>0</v>
      </c>
      <c r="C14" s="11"/>
      <c r="D14" s="11"/>
      <c r="E14" s="11"/>
    </row>
    <row r="15" spans="1:5" ht="54.75" customHeight="1">
      <c r="A15" s="6" t="s">
        <v>834</v>
      </c>
      <c r="B15" s="488">
        <v>42.7</v>
      </c>
      <c r="C15" s="489">
        <v>49.5</v>
      </c>
      <c r="D15" s="489">
        <v>41.3</v>
      </c>
      <c r="E15" s="489">
        <v>43.2</v>
      </c>
    </row>
    <row r="16" spans="1:5" ht="19.5" customHeight="1">
      <c r="A16" s="59"/>
      <c r="B16" s="55"/>
      <c r="C16" s="55"/>
      <c r="D16" s="55"/>
      <c r="E16" s="55"/>
    </row>
    <row r="17" spans="1:5" ht="19.5" customHeight="1">
      <c r="A17" s="16"/>
      <c r="B17" s="16"/>
      <c r="C17" s="16"/>
      <c r="D17" s="16"/>
      <c r="E17" s="16"/>
    </row>
  </sheetData>
  <mergeCells count="2">
    <mergeCell ref="A1:E1"/>
    <mergeCell ref="A2:D2"/>
  </mergeCells>
  <printOptions/>
  <pageMargins left="0.7874015748031497" right="0" top="0.5905511811023623" bottom="0.7874015748031497" header="0" footer="0"/>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tabColor indexed="47"/>
  </sheetPr>
  <dimension ref="A1:E13"/>
  <sheetViews>
    <sheetView workbookViewId="0" topLeftCell="A1">
      <selection activeCell="B12" sqref="B12"/>
    </sheetView>
  </sheetViews>
  <sheetFormatPr defaultColWidth="9.00390625" defaultRowHeight="16.5"/>
  <cols>
    <col min="1" max="1" width="13.625" style="57" customWidth="1"/>
    <col min="2" max="5" width="16.625" style="1" customWidth="1"/>
    <col min="6" max="16384" width="9.00390625" style="41" customWidth="1"/>
  </cols>
  <sheetData>
    <row r="1" spans="1:5" ht="33" customHeight="1">
      <c r="A1" s="718" t="s">
        <v>835</v>
      </c>
      <c r="B1" s="718"/>
      <c r="C1" s="718"/>
      <c r="D1" s="718"/>
      <c r="E1" s="718"/>
    </row>
    <row r="2" spans="1:5" ht="33" customHeight="1">
      <c r="A2" s="727" t="s">
        <v>836</v>
      </c>
      <c r="B2" s="727"/>
      <c r="C2" s="727"/>
      <c r="D2" s="727"/>
      <c r="E2" s="18" t="s">
        <v>837</v>
      </c>
    </row>
    <row r="3" spans="1:5" ht="45.75" customHeight="1">
      <c r="A3" s="411" t="s">
        <v>70</v>
      </c>
      <c r="B3" s="8" t="s">
        <v>71</v>
      </c>
      <c r="C3" s="7" t="s">
        <v>795</v>
      </c>
      <c r="D3" s="7" t="s">
        <v>796</v>
      </c>
      <c r="E3" s="58" t="s">
        <v>797</v>
      </c>
    </row>
    <row r="4" spans="1:5" ht="71.25" customHeight="1">
      <c r="A4" s="81" t="s">
        <v>71</v>
      </c>
      <c r="B4" s="486">
        <f>SUM(B5:B11)</f>
        <v>82</v>
      </c>
      <c r="C4" s="487">
        <f>SUM(C5:C11)</f>
        <v>10</v>
      </c>
      <c r="D4" s="487">
        <f>SUM(D5:D11)</f>
        <v>57</v>
      </c>
      <c r="E4" s="487">
        <f>SUM(E5:E11)</f>
        <v>15</v>
      </c>
    </row>
    <row r="5" spans="1:5" ht="72" customHeight="1">
      <c r="A5" s="10" t="s">
        <v>838</v>
      </c>
      <c r="B5" s="12">
        <f aca="true" t="shared" si="0" ref="B5:B10">SUM(C5:E5)</f>
        <v>12</v>
      </c>
      <c r="C5" s="11"/>
      <c r="D5" s="11">
        <v>8</v>
      </c>
      <c r="E5" s="11">
        <v>4</v>
      </c>
    </row>
    <row r="6" spans="1:5" ht="72" customHeight="1">
      <c r="A6" s="10" t="s">
        <v>839</v>
      </c>
      <c r="B6" s="12">
        <f t="shared" si="0"/>
        <v>21</v>
      </c>
      <c r="C6" s="11"/>
      <c r="D6" s="11">
        <v>16</v>
      </c>
      <c r="E6" s="11">
        <v>5</v>
      </c>
    </row>
    <row r="7" spans="1:5" ht="72" customHeight="1">
      <c r="A7" s="10" t="s">
        <v>840</v>
      </c>
      <c r="B7" s="12">
        <f t="shared" si="0"/>
        <v>11</v>
      </c>
      <c r="C7" s="11"/>
      <c r="D7" s="11">
        <v>10</v>
      </c>
      <c r="E7" s="11">
        <v>1</v>
      </c>
    </row>
    <row r="8" spans="1:5" ht="72" customHeight="1">
      <c r="A8" s="10" t="s">
        <v>841</v>
      </c>
      <c r="B8" s="12">
        <f t="shared" si="0"/>
        <v>12</v>
      </c>
      <c r="C8" s="11">
        <v>1</v>
      </c>
      <c r="D8" s="11">
        <v>10</v>
      </c>
      <c r="E8" s="11">
        <v>1</v>
      </c>
    </row>
    <row r="9" spans="1:5" ht="72" customHeight="1">
      <c r="A9" s="10" t="s">
        <v>842</v>
      </c>
      <c r="B9" s="12">
        <f t="shared" si="0"/>
        <v>19</v>
      </c>
      <c r="C9" s="11">
        <v>4</v>
      </c>
      <c r="D9" s="11">
        <v>12</v>
      </c>
      <c r="E9" s="11">
        <v>3</v>
      </c>
    </row>
    <row r="10" spans="1:5" ht="72" customHeight="1">
      <c r="A10" s="10" t="s">
        <v>843</v>
      </c>
      <c r="B10" s="12">
        <f t="shared" si="0"/>
        <v>7</v>
      </c>
      <c r="C10" s="11">
        <v>5</v>
      </c>
      <c r="D10" s="11">
        <v>1</v>
      </c>
      <c r="E10" s="11">
        <v>1</v>
      </c>
    </row>
    <row r="11" spans="1:5" ht="72" customHeight="1">
      <c r="A11" s="48" t="s">
        <v>844</v>
      </c>
      <c r="B11" s="12"/>
      <c r="C11" s="14"/>
      <c r="D11" s="14"/>
      <c r="E11" s="14"/>
    </row>
    <row r="12" spans="1:5" ht="72" customHeight="1">
      <c r="A12" s="6" t="s">
        <v>845</v>
      </c>
      <c r="B12" s="98">
        <v>13.77</v>
      </c>
      <c r="C12" s="84">
        <v>23.8</v>
      </c>
      <c r="D12" s="84">
        <v>12.81</v>
      </c>
      <c r="E12" s="84">
        <v>10.73</v>
      </c>
    </row>
    <row r="13" spans="1:5" ht="19.5" customHeight="1">
      <c r="A13" s="16"/>
      <c r="B13" s="16"/>
      <c r="C13" s="16"/>
      <c r="D13" s="16"/>
      <c r="E13" s="16"/>
    </row>
  </sheetData>
  <mergeCells count="2">
    <mergeCell ref="A1:E1"/>
    <mergeCell ref="A2:D2"/>
  </mergeCells>
  <printOptions/>
  <pageMargins left="0.7874015748031497" right="0" top="0.5905511811023623"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P18"/>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E16" sqref="E16:F16"/>
    </sheetView>
  </sheetViews>
  <sheetFormatPr defaultColWidth="9.00390625" defaultRowHeight="74.25" customHeight="1"/>
  <cols>
    <col min="1" max="1" width="9.625" style="17" customWidth="1"/>
    <col min="2" max="3" width="10.375" style="1" customWidth="1"/>
    <col min="4" max="4" width="10.625" style="1" customWidth="1"/>
    <col min="5" max="5" width="10.375" style="1" customWidth="1"/>
    <col min="6" max="6" width="12.625" style="1" customWidth="1"/>
    <col min="7" max="7" width="10.375" style="1" customWidth="1"/>
    <col min="8" max="10" width="11.625" style="1" customWidth="1"/>
    <col min="11" max="11" width="12.625" style="1" customWidth="1"/>
    <col min="12" max="13" width="11.625" style="1" customWidth="1"/>
    <col min="14" max="15" width="12.625" style="1" customWidth="1"/>
    <col min="16" max="16384" width="8.25390625" style="1" customWidth="1"/>
  </cols>
  <sheetData>
    <row r="1" spans="1:15" ht="33" customHeight="1">
      <c r="A1" s="724" t="s">
        <v>150</v>
      </c>
      <c r="B1" s="724"/>
      <c r="C1" s="724"/>
      <c r="D1" s="724"/>
      <c r="E1" s="724"/>
      <c r="F1" s="724"/>
      <c r="G1" s="724"/>
      <c r="H1" s="724"/>
      <c r="I1" s="725" t="s">
        <v>151</v>
      </c>
      <c r="J1" s="725"/>
      <c r="K1" s="725"/>
      <c r="L1" s="725"/>
      <c r="M1" s="725"/>
      <c r="N1" s="725"/>
      <c r="O1" s="725"/>
    </row>
    <row r="2" spans="1:15" s="5" customFormat="1" ht="33" customHeight="1">
      <c r="A2" s="726" t="s">
        <v>152</v>
      </c>
      <c r="B2" s="726"/>
      <c r="C2" s="726"/>
      <c r="D2" s="726"/>
      <c r="E2" s="726"/>
      <c r="F2" s="726"/>
      <c r="G2" s="726"/>
      <c r="H2" s="726"/>
      <c r="I2" s="681" t="s">
        <v>153</v>
      </c>
      <c r="J2" s="681"/>
      <c r="K2" s="681"/>
      <c r="L2" s="681"/>
      <c r="M2" s="681"/>
      <c r="N2" s="681"/>
      <c r="O2" s="18" t="s">
        <v>128</v>
      </c>
    </row>
    <row r="3" spans="1:16" s="5" customFormat="1" ht="29.25" customHeight="1">
      <c r="A3" s="732" t="s">
        <v>70</v>
      </c>
      <c r="B3" s="707" t="s">
        <v>71</v>
      </c>
      <c r="C3" s="733" t="s">
        <v>154</v>
      </c>
      <c r="D3" s="733"/>
      <c r="E3" s="733"/>
      <c r="F3" s="733"/>
      <c r="G3" s="731" t="s">
        <v>155</v>
      </c>
      <c r="H3" s="701" t="s">
        <v>156</v>
      </c>
      <c r="I3" s="689"/>
      <c r="J3" s="689"/>
      <c r="K3" s="689"/>
      <c r="L3" s="689"/>
      <c r="M3" s="689"/>
      <c r="N3" s="687"/>
      <c r="O3" s="730" t="s">
        <v>157</v>
      </c>
      <c r="P3" s="33"/>
    </row>
    <row r="4" spans="1:16" s="5" customFormat="1" ht="29.25" customHeight="1">
      <c r="A4" s="732"/>
      <c r="B4" s="707"/>
      <c r="C4" s="710" t="s">
        <v>116</v>
      </c>
      <c r="D4" s="698" t="s">
        <v>158</v>
      </c>
      <c r="E4" s="710" t="s">
        <v>159</v>
      </c>
      <c r="F4" s="700" t="s">
        <v>160</v>
      </c>
      <c r="G4" s="730"/>
      <c r="H4" s="701" t="s">
        <v>116</v>
      </c>
      <c r="I4" s="691" t="s">
        <v>114</v>
      </c>
      <c r="J4" s="691"/>
      <c r="K4" s="732"/>
      <c r="L4" s="708" t="s">
        <v>115</v>
      </c>
      <c r="M4" s="691"/>
      <c r="N4" s="732"/>
      <c r="O4" s="730"/>
      <c r="P4" s="33"/>
    </row>
    <row r="5" spans="1:16" s="5" customFormat="1" ht="39.75" customHeight="1">
      <c r="A5" s="732"/>
      <c r="B5" s="707"/>
      <c r="C5" s="697"/>
      <c r="D5" s="696"/>
      <c r="E5" s="697"/>
      <c r="F5" s="696"/>
      <c r="G5" s="730"/>
      <c r="H5" s="690"/>
      <c r="I5" s="61" t="s">
        <v>161</v>
      </c>
      <c r="J5" s="9" t="s">
        <v>117</v>
      </c>
      <c r="K5" s="8" t="s">
        <v>162</v>
      </c>
      <c r="L5" s="9" t="s">
        <v>161</v>
      </c>
      <c r="M5" s="9" t="s">
        <v>129</v>
      </c>
      <c r="N5" s="8" t="s">
        <v>162</v>
      </c>
      <c r="O5" s="730"/>
      <c r="P5" s="33"/>
    </row>
    <row r="6" spans="1:16" s="5" customFormat="1" ht="52.5" customHeight="1">
      <c r="A6" s="10" t="s">
        <v>120</v>
      </c>
      <c r="B6" s="64">
        <f aca="true" t="shared" si="0" ref="B6:O6">SUM(B7:B16)</f>
        <v>94785</v>
      </c>
      <c r="C6" s="64">
        <f t="shared" si="0"/>
        <v>82545</v>
      </c>
      <c r="D6" s="64">
        <f t="shared" si="0"/>
        <v>3024</v>
      </c>
      <c r="E6" s="64">
        <f t="shared" si="0"/>
        <v>77687</v>
      </c>
      <c r="F6" s="64">
        <f t="shared" si="0"/>
        <v>1834</v>
      </c>
      <c r="G6" s="64">
        <f t="shared" si="0"/>
        <v>765</v>
      </c>
      <c r="H6" s="64">
        <f t="shared" si="0"/>
        <v>2501</v>
      </c>
      <c r="I6" s="64">
        <f t="shared" si="0"/>
        <v>2171</v>
      </c>
      <c r="J6" s="64">
        <f t="shared" si="0"/>
        <v>538</v>
      </c>
      <c r="K6" s="64">
        <f t="shared" si="0"/>
        <v>1633</v>
      </c>
      <c r="L6" s="64">
        <f t="shared" si="0"/>
        <v>330</v>
      </c>
      <c r="M6" s="64">
        <f t="shared" si="0"/>
        <v>5</v>
      </c>
      <c r="N6" s="64">
        <f t="shared" si="0"/>
        <v>325</v>
      </c>
      <c r="O6" s="64">
        <f t="shared" si="0"/>
        <v>8974</v>
      </c>
      <c r="P6" s="33"/>
    </row>
    <row r="7" spans="1:15" s="26" customFormat="1" ht="52.5" customHeight="1">
      <c r="A7" s="10" t="s">
        <v>81</v>
      </c>
      <c r="B7" s="65">
        <f aca="true" t="shared" si="1" ref="B7:B16">C7+G7+H7+O7</f>
        <v>8871</v>
      </c>
      <c r="C7" s="65">
        <f aca="true" t="shared" si="2" ref="C7:C13">D7+E7+F7</f>
        <v>7254</v>
      </c>
      <c r="D7" s="65">
        <v>486</v>
      </c>
      <c r="E7" s="65">
        <v>6336</v>
      </c>
      <c r="F7" s="65">
        <v>432</v>
      </c>
      <c r="G7" s="65">
        <v>204</v>
      </c>
      <c r="H7" s="65">
        <f aca="true" t="shared" si="3" ref="H7:H14">I7+L7</f>
        <v>292</v>
      </c>
      <c r="I7" s="65">
        <f aca="true" t="shared" si="4" ref="I7:I14">SUM(J7:K7)</f>
        <v>235</v>
      </c>
      <c r="J7" s="65">
        <v>73</v>
      </c>
      <c r="K7" s="65">
        <v>162</v>
      </c>
      <c r="L7" s="65">
        <f aca="true" t="shared" si="5" ref="L7:L14">SUM(M7:N7)</f>
        <v>57</v>
      </c>
      <c r="M7" s="65">
        <v>0</v>
      </c>
      <c r="N7" s="65">
        <v>57</v>
      </c>
      <c r="O7" s="65">
        <v>1121</v>
      </c>
    </row>
    <row r="8" spans="1:15" s="26" customFormat="1" ht="52.5" customHeight="1">
      <c r="A8" s="10" t="s">
        <v>59</v>
      </c>
      <c r="B8" s="64">
        <f t="shared" si="1"/>
        <v>9466</v>
      </c>
      <c r="C8" s="65">
        <f t="shared" si="2"/>
        <v>7983</v>
      </c>
      <c r="D8" s="65">
        <v>441</v>
      </c>
      <c r="E8" s="65">
        <v>7194</v>
      </c>
      <c r="F8" s="65">
        <v>348</v>
      </c>
      <c r="G8" s="65">
        <v>155</v>
      </c>
      <c r="H8" s="64">
        <f t="shared" si="3"/>
        <v>272</v>
      </c>
      <c r="I8" s="65">
        <f t="shared" si="4"/>
        <v>227</v>
      </c>
      <c r="J8" s="65">
        <v>73</v>
      </c>
      <c r="K8" s="65">
        <v>154</v>
      </c>
      <c r="L8" s="65">
        <f t="shared" si="5"/>
        <v>45</v>
      </c>
      <c r="M8" s="65">
        <v>0</v>
      </c>
      <c r="N8" s="65">
        <v>45</v>
      </c>
      <c r="O8" s="65">
        <v>1056</v>
      </c>
    </row>
    <row r="9" spans="1:15" s="26" customFormat="1" ht="52.5" customHeight="1">
      <c r="A9" s="10" t="s">
        <v>60</v>
      </c>
      <c r="B9" s="64">
        <f t="shared" si="1"/>
        <v>8780</v>
      </c>
      <c r="C9" s="65">
        <f t="shared" si="2"/>
        <v>7344</v>
      </c>
      <c r="D9" s="65">
        <v>437</v>
      </c>
      <c r="E9" s="65">
        <v>6632</v>
      </c>
      <c r="F9" s="65">
        <v>275</v>
      </c>
      <c r="G9" s="65">
        <v>114</v>
      </c>
      <c r="H9" s="64">
        <f t="shared" si="3"/>
        <v>284</v>
      </c>
      <c r="I9" s="65">
        <f t="shared" si="4"/>
        <v>232</v>
      </c>
      <c r="J9" s="65">
        <v>54</v>
      </c>
      <c r="K9" s="65">
        <v>178</v>
      </c>
      <c r="L9" s="65">
        <f t="shared" si="5"/>
        <v>52</v>
      </c>
      <c r="M9" s="65">
        <v>0</v>
      </c>
      <c r="N9" s="65">
        <v>52</v>
      </c>
      <c r="O9" s="65">
        <v>1038</v>
      </c>
    </row>
    <row r="10" spans="1:15" s="26" customFormat="1" ht="52.5" customHeight="1">
      <c r="A10" s="10" t="s">
        <v>61</v>
      </c>
      <c r="B10" s="64">
        <f t="shared" si="1"/>
        <v>7923</v>
      </c>
      <c r="C10" s="65">
        <f t="shared" si="2"/>
        <v>6664</v>
      </c>
      <c r="D10" s="65">
        <v>378</v>
      </c>
      <c r="E10" s="65">
        <v>6096</v>
      </c>
      <c r="F10" s="65">
        <v>190</v>
      </c>
      <c r="G10" s="65">
        <v>89</v>
      </c>
      <c r="H10" s="64">
        <f t="shared" si="3"/>
        <v>252</v>
      </c>
      <c r="I10" s="65">
        <f t="shared" si="4"/>
        <v>226</v>
      </c>
      <c r="J10" s="65">
        <v>60</v>
      </c>
      <c r="K10" s="65">
        <v>166</v>
      </c>
      <c r="L10" s="65">
        <f t="shared" si="5"/>
        <v>26</v>
      </c>
      <c r="M10" s="65">
        <v>1</v>
      </c>
      <c r="N10" s="65">
        <v>25</v>
      </c>
      <c r="O10" s="65">
        <v>918</v>
      </c>
    </row>
    <row r="11" spans="1:15" s="26" customFormat="1" ht="52.5" customHeight="1">
      <c r="A11" s="10" t="s">
        <v>62</v>
      </c>
      <c r="B11" s="64">
        <f t="shared" si="1"/>
        <v>7609</v>
      </c>
      <c r="C11" s="65">
        <f t="shared" si="2"/>
        <v>6388</v>
      </c>
      <c r="D11" s="65">
        <v>305</v>
      </c>
      <c r="E11" s="65">
        <v>5929</v>
      </c>
      <c r="F11" s="65">
        <v>154</v>
      </c>
      <c r="G11" s="65">
        <v>48</v>
      </c>
      <c r="H11" s="64">
        <f t="shared" si="3"/>
        <v>261</v>
      </c>
      <c r="I11" s="65">
        <f t="shared" si="4"/>
        <v>235</v>
      </c>
      <c r="J11" s="65">
        <v>60</v>
      </c>
      <c r="K11" s="65">
        <v>175</v>
      </c>
      <c r="L11" s="65">
        <f t="shared" si="5"/>
        <v>26</v>
      </c>
      <c r="M11" s="65">
        <v>1</v>
      </c>
      <c r="N11" s="65">
        <v>25</v>
      </c>
      <c r="O11" s="65">
        <v>912</v>
      </c>
    </row>
    <row r="12" spans="1:15" s="26" customFormat="1" ht="52.5" customHeight="1">
      <c r="A12" s="10" t="s">
        <v>63</v>
      </c>
      <c r="B12" s="64">
        <f t="shared" si="1"/>
        <v>8146</v>
      </c>
      <c r="C12" s="65">
        <f t="shared" si="2"/>
        <v>7195</v>
      </c>
      <c r="D12" s="65">
        <v>230</v>
      </c>
      <c r="E12" s="65">
        <v>6856</v>
      </c>
      <c r="F12" s="65">
        <v>109</v>
      </c>
      <c r="G12" s="65">
        <v>42</v>
      </c>
      <c r="H12" s="64">
        <f t="shared" si="3"/>
        <v>251</v>
      </c>
      <c r="I12" s="65">
        <f t="shared" si="4"/>
        <v>213</v>
      </c>
      <c r="J12" s="65">
        <v>49</v>
      </c>
      <c r="K12" s="65">
        <v>164</v>
      </c>
      <c r="L12" s="65">
        <f t="shared" si="5"/>
        <v>38</v>
      </c>
      <c r="M12" s="65">
        <v>2</v>
      </c>
      <c r="N12" s="65">
        <v>36</v>
      </c>
      <c r="O12" s="65">
        <v>658</v>
      </c>
    </row>
    <row r="13" spans="1:15" s="26" customFormat="1" ht="52.5" customHeight="1">
      <c r="A13" s="10" t="s">
        <v>64</v>
      </c>
      <c r="B13" s="64">
        <f t="shared" si="1"/>
        <v>10190</v>
      </c>
      <c r="C13" s="65">
        <f t="shared" si="2"/>
        <v>9013</v>
      </c>
      <c r="D13" s="65">
        <v>203</v>
      </c>
      <c r="E13" s="65">
        <v>8695</v>
      </c>
      <c r="F13" s="65">
        <v>115</v>
      </c>
      <c r="G13" s="65">
        <v>47</v>
      </c>
      <c r="H13" s="64">
        <f t="shared" si="3"/>
        <v>240</v>
      </c>
      <c r="I13" s="65">
        <f t="shared" si="4"/>
        <v>204</v>
      </c>
      <c r="J13" s="65">
        <v>45</v>
      </c>
      <c r="K13" s="65">
        <v>159</v>
      </c>
      <c r="L13" s="65">
        <f t="shared" si="5"/>
        <v>36</v>
      </c>
      <c r="M13" s="65">
        <v>1</v>
      </c>
      <c r="N13" s="65">
        <v>35</v>
      </c>
      <c r="O13" s="65">
        <v>890</v>
      </c>
    </row>
    <row r="14" spans="1:15" s="26" customFormat="1" ht="52.5" customHeight="1">
      <c r="A14" s="10" t="s">
        <v>65</v>
      </c>
      <c r="B14" s="64">
        <f t="shared" si="1"/>
        <v>11374</v>
      </c>
      <c r="C14" s="65">
        <f>SUM(D14:F14)</f>
        <v>10361</v>
      </c>
      <c r="D14" s="65">
        <v>135</v>
      </c>
      <c r="E14" s="65">
        <v>10159</v>
      </c>
      <c r="F14" s="65">
        <v>67</v>
      </c>
      <c r="G14" s="65">
        <v>19</v>
      </c>
      <c r="H14" s="64">
        <f t="shared" si="3"/>
        <v>223</v>
      </c>
      <c r="I14" s="65">
        <f t="shared" si="4"/>
        <v>209</v>
      </c>
      <c r="J14" s="65">
        <v>43</v>
      </c>
      <c r="K14" s="65">
        <v>166</v>
      </c>
      <c r="L14" s="65">
        <f t="shared" si="5"/>
        <v>14</v>
      </c>
      <c r="M14" s="65">
        <v>0</v>
      </c>
      <c r="N14" s="65">
        <v>14</v>
      </c>
      <c r="O14" s="65">
        <v>771</v>
      </c>
    </row>
    <row r="15" spans="1:15" s="26" customFormat="1" ht="52.5" customHeight="1">
      <c r="A15" s="10" t="s">
        <v>66</v>
      </c>
      <c r="B15" s="64">
        <f t="shared" si="1"/>
        <v>11601</v>
      </c>
      <c r="C15" s="65">
        <f>SUM(D15:F15)</f>
        <v>10527</v>
      </c>
      <c r="D15" s="65">
        <v>137</v>
      </c>
      <c r="E15" s="65">
        <v>10318</v>
      </c>
      <c r="F15" s="65">
        <v>72</v>
      </c>
      <c r="G15" s="65">
        <v>26</v>
      </c>
      <c r="H15" s="64">
        <v>193</v>
      </c>
      <c r="I15" s="65">
        <v>177</v>
      </c>
      <c r="J15" s="65">
        <v>36</v>
      </c>
      <c r="K15" s="65">
        <v>141</v>
      </c>
      <c r="L15" s="65">
        <v>16</v>
      </c>
      <c r="M15" s="65">
        <v>0</v>
      </c>
      <c r="N15" s="65">
        <v>16</v>
      </c>
      <c r="O15" s="65">
        <v>855</v>
      </c>
    </row>
    <row r="16" spans="1:15" s="26" customFormat="1" ht="52.5" customHeight="1">
      <c r="A16" s="48" t="s">
        <v>163</v>
      </c>
      <c r="B16" s="64">
        <f t="shared" si="1"/>
        <v>10825</v>
      </c>
      <c r="C16" s="65">
        <f>SUM(D16:F16)</f>
        <v>9816</v>
      </c>
      <c r="D16" s="65">
        <v>272</v>
      </c>
      <c r="E16" s="65">
        <v>9472</v>
      </c>
      <c r="F16" s="65">
        <v>72</v>
      </c>
      <c r="G16" s="65">
        <v>21</v>
      </c>
      <c r="H16" s="64">
        <f>L16+I16</f>
        <v>233</v>
      </c>
      <c r="I16" s="65">
        <f>SUM(J16:K16)</f>
        <v>213</v>
      </c>
      <c r="J16" s="65">
        <v>45</v>
      </c>
      <c r="K16" s="65">
        <v>168</v>
      </c>
      <c r="L16" s="65">
        <f>SUM(M16:N16)</f>
        <v>20</v>
      </c>
      <c r="M16" s="65">
        <v>0</v>
      </c>
      <c r="N16" s="65">
        <v>20</v>
      </c>
      <c r="O16" s="65">
        <v>755</v>
      </c>
    </row>
    <row r="17" spans="1:15" s="2" customFormat="1" ht="19.5" customHeight="1">
      <c r="A17" s="734" t="s">
        <v>164</v>
      </c>
      <c r="B17" s="688"/>
      <c r="C17" s="688"/>
      <c r="D17" s="688"/>
      <c r="E17" s="688"/>
      <c r="F17" s="688"/>
      <c r="G17" s="688"/>
      <c r="H17" s="688"/>
      <c r="I17" s="688"/>
      <c r="J17" s="688"/>
      <c r="K17" s="688"/>
      <c r="L17" s="688"/>
      <c r="M17" s="688"/>
      <c r="N17" s="688"/>
      <c r="O17" s="688"/>
    </row>
    <row r="18" spans="1:15" ht="19.5" customHeight="1">
      <c r="A18" s="16"/>
      <c r="B18" s="40"/>
      <c r="C18" s="40"/>
      <c r="D18" s="40"/>
      <c r="E18" s="40"/>
      <c r="F18" s="40"/>
      <c r="G18" s="40"/>
      <c r="H18" s="40"/>
      <c r="I18" s="40"/>
      <c r="J18" s="40"/>
      <c r="K18" s="40"/>
      <c r="L18" s="40"/>
      <c r="M18" s="40"/>
      <c r="N18" s="40"/>
      <c r="O18" s="40"/>
    </row>
  </sheetData>
  <mergeCells count="18">
    <mergeCell ref="A1:H1"/>
    <mergeCell ref="A2:H2"/>
    <mergeCell ref="I1:O1"/>
    <mergeCell ref="I2:N2"/>
    <mergeCell ref="A17:O17"/>
    <mergeCell ref="G3:G5"/>
    <mergeCell ref="H3:N3"/>
    <mergeCell ref="H4:H5"/>
    <mergeCell ref="I4:K4"/>
    <mergeCell ref="L4:N4"/>
    <mergeCell ref="O3:O5"/>
    <mergeCell ref="C3:F3"/>
    <mergeCell ref="A3:A5"/>
    <mergeCell ref="B3:B5"/>
    <mergeCell ref="C4:C5"/>
    <mergeCell ref="D4:D5"/>
    <mergeCell ref="E4:E5"/>
    <mergeCell ref="F4:F5"/>
  </mergeCells>
  <printOptions/>
  <pageMargins left="0.6299212598425197" right="0" top="0.5905511811023623" bottom="0.7874015748031497"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P18"/>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E16" sqref="E16:F16"/>
    </sheetView>
  </sheetViews>
  <sheetFormatPr defaultColWidth="9.00390625" defaultRowHeight="74.25" customHeight="1"/>
  <cols>
    <col min="1" max="1" width="9.50390625" style="17" customWidth="1"/>
    <col min="2" max="5" width="10.625" style="1" customWidth="1"/>
    <col min="6" max="6" width="12.625" style="1" customWidth="1"/>
    <col min="7" max="8" width="10.625" style="1" customWidth="1"/>
    <col min="9" max="10" width="11.625" style="1" customWidth="1"/>
    <col min="11" max="11" width="12.625" style="1" customWidth="1"/>
    <col min="12" max="13" width="11.625" style="1" customWidth="1"/>
    <col min="14" max="14" width="12.625" style="1" customWidth="1"/>
    <col min="15" max="15" width="11.625" style="1" customWidth="1"/>
    <col min="16" max="16384" width="8.25390625" style="1" customWidth="1"/>
  </cols>
  <sheetData>
    <row r="1" spans="1:15" ht="33" customHeight="1">
      <c r="A1" s="724" t="s">
        <v>165</v>
      </c>
      <c r="B1" s="724"/>
      <c r="C1" s="724"/>
      <c r="D1" s="724"/>
      <c r="E1" s="724"/>
      <c r="F1" s="724"/>
      <c r="G1" s="724"/>
      <c r="H1" s="724"/>
      <c r="I1" s="725" t="s">
        <v>151</v>
      </c>
      <c r="J1" s="725"/>
      <c r="K1" s="725"/>
      <c r="L1" s="725"/>
      <c r="M1" s="725"/>
      <c r="N1" s="725"/>
      <c r="O1" s="725"/>
    </row>
    <row r="2" spans="1:15" s="5" customFormat="1" ht="33" customHeight="1">
      <c r="A2" s="726" t="s">
        <v>152</v>
      </c>
      <c r="B2" s="726"/>
      <c r="C2" s="726"/>
      <c r="D2" s="726"/>
      <c r="E2" s="726"/>
      <c r="F2" s="726"/>
      <c r="G2" s="726"/>
      <c r="H2" s="726"/>
      <c r="I2" s="681" t="s">
        <v>153</v>
      </c>
      <c r="J2" s="681"/>
      <c r="K2" s="681"/>
      <c r="L2" s="681"/>
      <c r="M2" s="681"/>
      <c r="N2" s="681"/>
      <c r="O2" s="18" t="s">
        <v>128</v>
      </c>
    </row>
    <row r="3" spans="1:16" s="5" customFormat="1" ht="29.25" customHeight="1">
      <c r="A3" s="732" t="s">
        <v>70</v>
      </c>
      <c r="B3" s="707" t="s">
        <v>71</v>
      </c>
      <c r="C3" s="733" t="s">
        <v>154</v>
      </c>
      <c r="D3" s="733"/>
      <c r="E3" s="733"/>
      <c r="F3" s="733"/>
      <c r="G3" s="731" t="s">
        <v>155</v>
      </c>
      <c r="H3" s="701" t="s">
        <v>156</v>
      </c>
      <c r="I3" s="689"/>
      <c r="J3" s="689"/>
      <c r="K3" s="689"/>
      <c r="L3" s="689"/>
      <c r="M3" s="689"/>
      <c r="N3" s="687"/>
      <c r="O3" s="730" t="s">
        <v>124</v>
      </c>
      <c r="P3" s="33"/>
    </row>
    <row r="4" spans="1:16" s="5" customFormat="1" ht="29.25" customHeight="1">
      <c r="A4" s="732"/>
      <c r="B4" s="707"/>
      <c r="C4" s="710" t="s">
        <v>116</v>
      </c>
      <c r="D4" s="698" t="s">
        <v>158</v>
      </c>
      <c r="E4" s="710" t="s">
        <v>159</v>
      </c>
      <c r="F4" s="700" t="s">
        <v>160</v>
      </c>
      <c r="G4" s="730"/>
      <c r="H4" s="701" t="s">
        <v>116</v>
      </c>
      <c r="I4" s="691" t="s">
        <v>114</v>
      </c>
      <c r="J4" s="691"/>
      <c r="K4" s="732"/>
      <c r="L4" s="708" t="s">
        <v>115</v>
      </c>
      <c r="M4" s="691"/>
      <c r="N4" s="732"/>
      <c r="O4" s="730"/>
      <c r="P4" s="33"/>
    </row>
    <row r="5" spans="1:16" s="5" customFormat="1" ht="39" customHeight="1">
      <c r="A5" s="732"/>
      <c r="B5" s="707"/>
      <c r="C5" s="697"/>
      <c r="D5" s="696"/>
      <c r="E5" s="697"/>
      <c r="F5" s="696"/>
      <c r="G5" s="730"/>
      <c r="H5" s="690"/>
      <c r="I5" s="61" t="s">
        <v>161</v>
      </c>
      <c r="J5" s="9" t="s">
        <v>117</v>
      </c>
      <c r="K5" s="8" t="s">
        <v>162</v>
      </c>
      <c r="L5" s="9" t="s">
        <v>161</v>
      </c>
      <c r="M5" s="9" t="s">
        <v>129</v>
      </c>
      <c r="N5" s="8" t="s">
        <v>162</v>
      </c>
      <c r="O5" s="730"/>
      <c r="P5" s="33"/>
    </row>
    <row r="6" spans="1:16" s="5" customFormat="1" ht="52.5" customHeight="1">
      <c r="A6" s="10" t="s">
        <v>120</v>
      </c>
      <c r="B6" s="64">
        <f aca="true" t="shared" si="0" ref="B6:O6">SUM(B7:B16)</f>
        <v>63118</v>
      </c>
      <c r="C6" s="64">
        <f t="shared" si="0"/>
        <v>58282</v>
      </c>
      <c r="D6" s="64">
        <f t="shared" si="0"/>
        <v>2786</v>
      </c>
      <c r="E6" s="64">
        <f t="shared" si="0"/>
        <v>52789</v>
      </c>
      <c r="F6" s="64">
        <f t="shared" si="0"/>
        <v>2707</v>
      </c>
      <c r="G6" s="64">
        <f t="shared" si="0"/>
        <v>491</v>
      </c>
      <c r="H6" s="64">
        <f t="shared" si="0"/>
        <v>956</v>
      </c>
      <c r="I6" s="64">
        <f t="shared" si="0"/>
        <v>906</v>
      </c>
      <c r="J6" s="64">
        <f t="shared" si="0"/>
        <v>367</v>
      </c>
      <c r="K6" s="64">
        <f t="shared" si="0"/>
        <v>539</v>
      </c>
      <c r="L6" s="64">
        <f t="shared" si="0"/>
        <v>50</v>
      </c>
      <c r="M6" s="64">
        <f t="shared" si="0"/>
        <v>0</v>
      </c>
      <c r="N6" s="64">
        <f t="shared" si="0"/>
        <v>50</v>
      </c>
      <c r="O6" s="64">
        <f t="shared" si="0"/>
        <v>3389</v>
      </c>
      <c r="P6" s="33"/>
    </row>
    <row r="7" spans="1:15" s="26" customFormat="1" ht="52.5" customHeight="1">
      <c r="A7" s="10" t="s">
        <v>81</v>
      </c>
      <c r="B7" s="65">
        <f aca="true" t="shared" si="1" ref="B7:B16">C7+G7+H7+O7</f>
        <v>11471</v>
      </c>
      <c r="C7" s="65">
        <f aca="true" t="shared" si="2" ref="C7:C13">D7+E7+F7</f>
        <v>10931</v>
      </c>
      <c r="D7" s="65">
        <v>1229</v>
      </c>
      <c r="E7" s="65">
        <v>8672</v>
      </c>
      <c r="F7" s="65">
        <v>1030</v>
      </c>
      <c r="G7" s="65">
        <v>65</v>
      </c>
      <c r="H7" s="65">
        <f aca="true" t="shared" si="3" ref="H7:H16">I7+L7</f>
        <v>92</v>
      </c>
      <c r="I7" s="65">
        <f aca="true" t="shared" si="4" ref="I7:I16">SUM(J7:K7)</f>
        <v>81</v>
      </c>
      <c r="J7" s="65">
        <v>39</v>
      </c>
      <c r="K7" s="65">
        <v>42</v>
      </c>
      <c r="L7" s="65">
        <f aca="true" t="shared" si="5" ref="L7:L14">SUM(M7:N7)</f>
        <v>11</v>
      </c>
      <c r="M7" s="65">
        <v>0</v>
      </c>
      <c r="N7" s="65">
        <v>11</v>
      </c>
      <c r="O7" s="65">
        <v>383</v>
      </c>
    </row>
    <row r="8" spans="1:15" s="26" customFormat="1" ht="52.5" customHeight="1">
      <c r="A8" s="10" t="s">
        <v>59</v>
      </c>
      <c r="B8" s="64">
        <f t="shared" si="1"/>
        <v>7825</v>
      </c>
      <c r="C8" s="64">
        <f t="shared" si="2"/>
        <v>7270</v>
      </c>
      <c r="D8" s="65">
        <v>468</v>
      </c>
      <c r="E8" s="65">
        <v>6254</v>
      </c>
      <c r="F8" s="65">
        <v>548</v>
      </c>
      <c r="G8" s="65">
        <v>65</v>
      </c>
      <c r="H8" s="65">
        <f t="shared" si="3"/>
        <v>103</v>
      </c>
      <c r="I8" s="65">
        <f t="shared" si="4"/>
        <v>100</v>
      </c>
      <c r="J8" s="65">
        <v>40</v>
      </c>
      <c r="K8" s="65">
        <v>60</v>
      </c>
      <c r="L8" s="64">
        <f t="shared" si="5"/>
        <v>3</v>
      </c>
      <c r="M8" s="65">
        <v>0</v>
      </c>
      <c r="N8" s="65">
        <v>3</v>
      </c>
      <c r="O8" s="65">
        <v>387</v>
      </c>
    </row>
    <row r="9" spans="1:15" s="26" customFormat="1" ht="52.5" customHeight="1">
      <c r="A9" s="10" t="s">
        <v>60</v>
      </c>
      <c r="B9" s="64">
        <f t="shared" si="1"/>
        <v>5978</v>
      </c>
      <c r="C9" s="64">
        <f t="shared" si="2"/>
        <v>5423</v>
      </c>
      <c r="D9" s="65">
        <v>323</v>
      </c>
      <c r="E9" s="65">
        <v>4745</v>
      </c>
      <c r="F9" s="65">
        <v>355</v>
      </c>
      <c r="G9" s="65">
        <v>60</v>
      </c>
      <c r="H9" s="65">
        <f t="shared" si="3"/>
        <v>104</v>
      </c>
      <c r="I9" s="65">
        <f t="shared" si="4"/>
        <v>102</v>
      </c>
      <c r="J9" s="65">
        <v>47</v>
      </c>
      <c r="K9" s="65">
        <v>55</v>
      </c>
      <c r="L9" s="64">
        <f t="shared" si="5"/>
        <v>2</v>
      </c>
      <c r="M9" s="65">
        <v>0</v>
      </c>
      <c r="N9" s="65">
        <v>2</v>
      </c>
      <c r="O9" s="65">
        <v>391</v>
      </c>
    </row>
    <row r="10" spans="1:15" s="26" customFormat="1" ht="52.5" customHeight="1">
      <c r="A10" s="10" t="s">
        <v>61</v>
      </c>
      <c r="B10" s="64">
        <f t="shared" si="1"/>
        <v>5159</v>
      </c>
      <c r="C10" s="64">
        <f t="shared" si="2"/>
        <v>4625</v>
      </c>
      <c r="D10" s="65">
        <v>190</v>
      </c>
      <c r="E10" s="65">
        <v>4212</v>
      </c>
      <c r="F10" s="65">
        <v>223</v>
      </c>
      <c r="G10" s="65">
        <v>62</v>
      </c>
      <c r="H10" s="65">
        <f t="shared" si="3"/>
        <v>88</v>
      </c>
      <c r="I10" s="65">
        <f t="shared" si="4"/>
        <v>86</v>
      </c>
      <c r="J10" s="65">
        <v>35</v>
      </c>
      <c r="K10" s="65">
        <v>51</v>
      </c>
      <c r="L10" s="64">
        <f t="shared" si="5"/>
        <v>2</v>
      </c>
      <c r="M10" s="65">
        <v>0</v>
      </c>
      <c r="N10" s="65">
        <v>2</v>
      </c>
      <c r="O10" s="65">
        <v>384</v>
      </c>
    </row>
    <row r="11" spans="1:15" s="26" customFormat="1" ht="52.5" customHeight="1">
      <c r="A11" s="10" t="s">
        <v>62</v>
      </c>
      <c r="B11" s="64">
        <f t="shared" si="1"/>
        <v>4942</v>
      </c>
      <c r="C11" s="64">
        <f t="shared" si="2"/>
        <v>4389</v>
      </c>
      <c r="D11" s="65">
        <v>139</v>
      </c>
      <c r="E11" s="65">
        <v>4083</v>
      </c>
      <c r="F11" s="65">
        <v>167</v>
      </c>
      <c r="G11" s="65">
        <v>69</v>
      </c>
      <c r="H11" s="65">
        <f t="shared" si="3"/>
        <v>80</v>
      </c>
      <c r="I11" s="65">
        <f t="shared" si="4"/>
        <v>79</v>
      </c>
      <c r="J11" s="65">
        <v>35</v>
      </c>
      <c r="K11" s="65">
        <v>44</v>
      </c>
      <c r="L11" s="64">
        <f t="shared" si="5"/>
        <v>1</v>
      </c>
      <c r="M11" s="65">
        <v>0</v>
      </c>
      <c r="N11" s="65">
        <v>1</v>
      </c>
      <c r="O11" s="65">
        <v>404</v>
      </c>
    </row>
    <row r="12" spans="1:15" s="26" customFormat="1" ht="52.5" customHeight="1">
      <c r="A12" s="10" t="s">
        <v>63</v>
      </c>
      <c r="B12" s="64">
        <f t="shared" si="1"/>
        <v>4764</v>
      </c>
      <c r="C12" s="64">
        <f t="shared" si="2"/>
        <v>4317</v>
      </c>
      <c r="D12" s="65">
        <v>109</v>
      </c>
      <c r="E12" s="65">
        <v>4069</v>
      </c>
      <c r="F12" s="65">
        <v>139</v>
      </c>
      <c r="G12" s="65">
        <v>36</v>
      </c>
      <c r="H12" s="65">
        <f t="shared" si="3"/>
        <v>98</v>
      </c>
      <c r="I12" s="65">
        <f t="shared" si="4"/>
        <v>88</v>
      </c>
      <c r="J12" s="65">
        <v>29</v>
      </c>
      <c r="K12" s="65">
        <v>59</v>
      </c>
      <c r="L12" s="64">
        <f t="shared" si="5"/>
        <v>10</v>
      </c>
      <c r="M12" s="65">
        <v>0</v>
      </c>
      <c r="N12" s="65">
        <v>10</v>
      </c>
      <c r="O12" s="65">
        <v>313</v>
      </c>
    </row>
    <row r="13" spans="1:15" s="26" customFormat="1" ht="52.5" customHeight="1">
      <c r="A13" s="10" t="s">
        <v>64</v>
      </c>
      <c r="B13" s="64">
        <f t="shared" si="1"/>
        <v>5191</v>
      </c>
      <c r="C13" s="64">
        <f t="shared" si="2"/>
        <v>4780</v>
      </c>
      <c r="D13" s="65">
        <v>86</v>
      </c>
      <c r="E13" s="65">
        <v>4608</v>
      </c>
      <c r="F13" s="65">
        <v>86</v>
      </c>
      <c r="G13" s="65">
        <v>30</v>
      </c>
      <c r="H13" s="65">
        <f t="shared" si="3"/>
        <v>105</v>
      </c>
      <c r="I13" s="65">
        <f t="shared" si="4"/>
        <v>94</v>
      </c>
      <c r="J13" s="65">
        <v>39</v>
      </c>
      <c r="K13" s="65">
        <v>55</v>
      </c>
      <c r="L13" s="64">
        <f t="shared" si="5"/>
        <v>11</v>
      </c>
      <c r="M13" s="65">
        <v>0</v>
      </c>
      <c r="N13" s="65">
        <v>11</v>
      </c>
      <c r="O13" s="65">
        <v>276</v>
      </c>
    </row>
    <row r="14" spans="1:15" s="26" customFormat="1" ht="52.5" customHeight="1">
      <c r="A14" s="10" t="s">
        <v>65</v>
      </c>
      <c r="B14" s="66">
        <f t="shared" si="1"/>
        <v>6000</v>
      </c>
      <c r="C14" s="65">
        <f>SUM(D14:F14)</f>
        <v>5560</v>
      </c>
      <c r="D14" s="65">
        <v>76</v>
      </c>
      <c r="E14" s="65">
        <v>5431</v>
      </c>
      <c r="F14" s="65">
        <v>53</v>
      </c>
      <c r="G14" s="65">
        <v>44</v>
      </c>
      <c r="H14" s="65">
        <f t="shared" si="3"/>
        <v>99</v>
      </c>
      <c r="I14" s="65">
        <f t="shared" si="4"/>
        <v>94</v>
      </c>
      <c r="J14" s="65">
        <v>39</v>
      </c>
      <c r="K14" s="65">
        <v>55</v>
      </c>
      <c r="L14" s="65">
        <f t="shared" si="5"/>
        <v>5</v>
      </c>
      <c r="M14" s="65">
        <v>0</v>
      </c>
      <c r="N14" s="65">
        <v>5</v>
      </c>
      <c r="O14" s="65">
        <v>297</v>
      </c>
    </row>
    <row r="15" spans="1:15" s="26" customFormat="1" ht="52.5" customHeight="1">
      <c r="A15" s="10" t="s">
        <v>66</v>
      </c>
      <c r="B15" s="66">
        <f t="shared" si="1"/>
        <v>6173</v>
      </c>
      <c r="C15" s="65">
        <f>SUM(D15:F15)</f>
        <v>5774</v>
      </c>
      <c r="D15" s="65">
        <v>83</v>
      </c>
      <c r="E15" s="65">
        <v>5631</v>
      </c>
      <c r="F15" s="65">
        <v>60</v>
      </c>
      <c r="G15" s="65">
        <v>33</v>
      </c>
      <c r="H15" s="65">
        <f t="shared" si="3"/>
        <v>88</v>
      </c>
      <c r="I15" s="65">
        <f t="shared" si="4"/>
        <v>86</v>
      </c>
      <c r="J15" s="65">
        <v>29</v>
      </c>
      <c r="K15" s="65">
        <v>57</v>
      </c>
      <c r="L15" s="65">
        <v>2</v>
      </c>
      <c r="M15" s="65">
        <v>0</v>
      </c>
      <c r="N15" s="65">
        <v>2</v>
      </c>
      <c r="O15" s="65">
        <v>278</v>
      </c>
    </row>
    <row r="16" spans="1:15" s="26" customFormat="1" ht="52.5" customHeight="1">
      <c r="A16" s="48" t="s">
        <v>163</v>
      </c>
      <c r="B16" s="67">
        <f t="shared" si="1"/>
        <v>5615</v>
      </c>
      <c r="C16" s="68">
        <f>SUM(D16:F16)</f>
        <v>5213</v>
      </c>
      <c r="D16" s="68">
        <v>83</v>
      </c>
      <c r="E16" s="68">
        <v>5084</v>
      </c>
      <c r="F16" s="68">
        <v>46</v>
      </c>
      <c r="G16" s="68">
        <v>27</v>
      </c>
      <c r="H16" s="68">
        <f t="shared" si="3"/>
        <v>99</v>
      </c>
      <c r="I16" s="68">
        <f t="shared" si="4"/>
        <v>96</v>
      </c>
      <c r="J16" s="68">
        <v>35</v>
      </c>
      <c r="K16" s="68">
        <v>61</v>
      </c>
      <c r="L16" s="68">
        <v>3</v>
      </c>
      <c r="M16" s="68">
        <v>0</v>
      </c>
      <c r="N16" s="68">
        <v>3</v>
      </c>
      <c r="O16" s="68">
        <v>276</v>
      </c>
    </row>
    <row r="17" spans="1:15" ht="19.5" customHeight="1">
      <c r="A17" s="734" t="s">
        <v>166</v>
      </c>
      <c r="B17" s="735"/>
      <c r="C17" s="735"/>
      <c r="D17" s="735"/>
      <c r="E17" s="735"/>
      <c r="F17" s="735"/>
      <c r="G17" s="735"/>
      <c r="H17" s="735"/>
      <c r="I17" s="735"/>
      <c r="J17" s="735"/>
      <c r="K17" s="735"/>
      <c r="L17" s="735"/>
      <c r="M17" s="735"/>
      <c r="N17" s="735"/>
      <c r="O17" s="735"/>
    </row>
    <row r="18" spans="1:15" ht="19.5" customHeight="1">
      <c r="A18" s="16"/>
      <c r="B18" s="40"/>
      <c r="C18" s="40"/>
      <c r="D18" s="40"/>
      <c r="E18" s="40"/>
      <c r="F18" s="40"/>
      <c r="G18" s="40"/>
      <c r="H18" s="40"/>
      <c r="I18" s="40"/>
      <c r="J18" s="40"/>
      <c r="K18" s="40"/>
      <c r="L18" s="40"/>
      <c r="M18" s="40"/>
      <c r="N18" s="40"/>
      <c r="O18" s="40"/>
    </row>
  </sheetData>
  <mergeCells count="18">
    <mergeCell ref="A1:H1"/>
    <mergeCell ref="A2:H2"/>
    <mergeCell ref="I1:O1"/>
    <mergeCell ref="I2:N2"/>
    <mergeCell ref="A17:O17"/>
    <mergeCell ref="A3:A5"/>
    <mergeCell ref="B3:B5"/>
    <mergeCell ref="G3:G5"/>
    <mergeCell ref="C3:F3"/>
    <mergeCell ref="H3:N3"/>
    <mergeCell ref="O3:O5"/>
    <mergeCell ref="C4:C5"/>
    <mergeCell ref="D4:D5"/>
    <mergeCell ref="L4:N4"/>
    <mergeCell ref="E4:E5"/>
    <mergeCell ref="F4:F5"/>
    <mergeCell ref="H4:H5"/>
    <mergeCell ref="I4:K4"/>
  </mergeCells>
  <printOptions/>
  <pageMargins left="0.6299212598425197" right="0" top="0.5905511811023623"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N18"/>
  <sheetViews>
    <sheetView zoomScale="85" zoomScaleNormal="85" workbookViewId="0" topLeftCell="A1">
      <pane xSplit="1" ySplit="5" topLeftCell="B6" activePane="bottomRight" state="frozen"/>
      <selection pane="topLeft" activeCell="A1" sqref="A1"/>
      <selection pane="topRight" activeCell="B1" sqref="B1"/>
      <selection pane="bottomLeft" activeCell="A6" sqref="A6"/>
      <selection pane="bottomRight" activeCell="E16" sqref="E16"/>
    </sheetView>
  </sheetViews>
  <sheetFormatPr defaultColWidth="9.00390625" defaultRowHeight="74.25" customHeight="1"/>
  <cols>
    <col min="1" max="1" width="9.625" style="17" customWidth="1"/>
    <col min="2" max="2" width="12.625" style="1" customWidth="1"/>
    <col min="3" max="5" width="14.125" style="1" customWidth="1"/>
    <col min="6" max="6" width="14.625" style="1" customWidth="1"/>
    <col min="7" max="12" width="14.125" style="1" customWidth="1"/>
    <col min="13" max="13" width="14.375" style="1" customWidth="1"/>
    <col min="14" max="16384" width="8.25390625" style="1" customWidth="1"/>
  </cols>
  <sheetData>
    <row r="1" spans="1:13" ht="33" customHeight="1">
      <c r="A1" s="724" t="s">
        <v>489</v>
      </c>
      <c r="B1" s="724"/>
      <c r="C1" s="724"/>
      <c r="D1" s="724"/>
      <c r="E1" s="724"/>
      <c r="F1" s="724"/>
      <c r="G1" s="724"/>
      <c r="H1" s="725" t="s">
        <v>490</v>
      </c>
      <c r="I1" s="725"/>
      <c r="J1" s="725"/>
      <c r="K1" s="725"/>
      <c r="L1" s="725"/>
      <c r="M1" s="725"/>
    </row>
    <row r="2" spans="1:13" s="5" customFormat="1" ht="33" customHeight="1">
      <c r="A2" s="726" t="s">
        <v>491</v>
      </c>
      <c r="B2" s="726"/>
      <c r="C2" s="726"/>
      <c r="D2" s="726"/>
      <c r="E2" s="726"/>
      <c r="F2" s="726"/>
      <c r="G2" s="726"/>
      <c r="H2" s="681" t="s">
        <v>492</v>
      </c>
      <c r="I2" s="681"/>
      <c r="J2" s="681"/>
      <c r="K2" s="681"/>
      <c r="L2" s="681"/>
      <c r="M2" s="18" t="s">
        <v>128</v>
      </c>
    </row>
    <row r="3" spans="1:14" s="5" customFormat="1" ht="29.25" customHeight="1">
      <c r="A3" s="732" t="s">
        <v>85</v>
      </c>
      <c r="B3" s="707" t="s">
        <v>86</v>
      </c>
      <c r="C3" s="733" t="s">
        <v>469</v>
      </c>
      <c r="D3" s="733"/>
      <c r="E3" s="733"/>
      <c r="F3" s="701" t="s">
        <v>493</v>
      </c>
      <c r="G3" s="685"/>
      <c r="H3" s="685"/>
      <c r="I3" s="685"/>
      <c r="J3" s="685"/>
      <c r="K3" s="685"/>
      <c r="L3" s="685"/>
      <c r="M3" s="730" t="s">
        <v>494</v>
      </c>
      <c r="N3" s="33"/>
    </row>
    <row r="4" spans="1:14" s="5" customFormat="1" ht="29.25" customHeight="1">
      <c r="A4" s="732"/>
      <c r="B4" s="707"/>
      <c r="C4" s="710" t="s">
        <v>92</v>
      </c>
      <c r="D4" s="698" t="s">
        <v>470</v>
      </c>
      <c r="E4" s="710" t="s">
        <v>471</v>
      </c>
      <c r="F4" s="710" t="s">
        <v>92</v>
      </c>
      <c r="G4" s="62"/>
      <c r="H4" s="683" t="s">
        <v>339</v>
      </c>
      <c r="I4" s="684"/>
      <c r="J4" s="708" t="s">
        <v>340</v>
      </c>
      <c r="K4" s="691"/>
      <c r="L4" s="732"/>
      <c r="M4" s="730"/>
      <c r="N4" s="33"/>
    </row>
    <row r="5" spans="1:14" s="5" customFormat="1" ht="45" customHeight="1">
      <c r="A5" s="732"/>
      <c r="B5" s="707"/>
      <c r="C5" s="697"/>
      <c r="D5" s="696"/>
      <c r="E5" s="697"/>
      <c r="F5" s="690"/>
      <c r="G5" s="9" t="s">
        <v>495</v>
      </c>
      <c r="H5" s="50" t="s">
        <v>341</v>
      </c>
      <c r="I5" s="8" t="s">
        <v>496</v>
      </c>
      <c r="J5" s="9" t="s">
        <v>495</v>
      </c>
      <c r="K5" s="9" t="s">
        <v>129</v>
      </c>
      <c r="L5" s="8" t="s">
        <v>497</v>
      </c>
      <c r="M5" s="730"/>
      <c r="N5" s="33"/>
    </row>
    <row r="6" spans="1:14" s="5" customFormat="1" ht="52.5" customHeight="1">
      <c r="A6" s="10" t="s">
        <v>498</v>
      </c>
      <c r="B6" s="64">
        <f aca="true" t="shared" si="0" ref="B6:M6">SUM(B7:B16)</f>
        <v>125934</v>
      </c>
      <c r="C6" s="64">
        <f t="shared" si="0"/>
        <v>117893</v>
      </c>
      <c r="D6" s="64">
        <f t="shared" si="0"/>
        <v>83989</v>
      </c>
      <c r="E6" s="64">
        <f t="shared" si="0"/>
        <v>33904</v>
      </c>
      <c r="F6" s="64">
        <f t="shared" si="0"/>
        <v>634</v>
      </c>
      <c r="G6" s="64">
        <f t="shared" si="0"/>
        <v>349</v>
      </c>
      <c r="H6" s="64">
        <f t="shared" si="0"/>
        <v>5</v>
      </c>
      <c r="I6" s="64">
        <f t="shared" si="0"/>
        <v>344</v>
      </c>
      <c r="J6" s="64">
        <f t="shared" si="0"/>
        <v>285</v>
      </c>
      <c r="K6" s="64">
        <f t="shared" si="0"/>
        <v>0</v>
      </c>
      <c r="L6" s="64">
        <f t="shared" si="0"/>
        <v>285</v>
      </c>
      <c r="M6" s="64">
        <f t="shared" si="0"/>
        <v>7407</v>
      </c>
      <c r="N6" s="33"/>
    </row>
    <row r="7" spans="1:13" s="26" customFormat="1" ht="52.5" customHeight="1">
      <c r="A7" s="10" t="s">
        <v>81</v>
      </c>
      <c r="B7" s="65">
        <f aca="true" t="shared" si="1" ref="B7:B16">C7+F7+M7</f>
        <v>14414</v>
      </c>
      <c r="C7" s="65">
        <f aca="true" t="shared" si="2" ref="C7:C16">SUM(D7:E7)</f>
        <v>14150</v>
      </c>
      <c r="D7" s="65">
        <v>11438</v>
      </c>
      <c r="E7" s="65">
        <v>2712</v>
      </c>
      <c r="F7" s="65">
        <f aca="true" t="shared" si="3" ref="F7:F16">G7+J7</f>
        <v>57</v>
      </c>
      <c r="G7" s="65">
        <f aca="true" t="shared" si="4" ref="G7:G16">SUM(H7:I7)</f>
        <v>31</v>
      </c>
      <c r="H7" s="65">
        <v>0</v>
      </c>
      <c r="I7" s="65">
        <v>31</v>
      </c>
      <c r="J7" s="65">
        <f aca="true" t="shared" si="5" ref="J7:J14">SUM(K7:L7)</f>
        <v>26</v>
      </c>
      <c r="K7" s="65">
        <v>0</v>
      </c>
      <c r="L7" s="65">
        <v>26</v>
      </c>
      <c r="M7" s="65">
        <v>207</v>
      </c>
    </row>
    <row r="8" spans="1:13" s="26" customFormat="1" ht="52.5" customHeight="1">
      <c r="A8" s="10" t="s">
        <v>59</v>
      </c>
      <c r="B8" s="65">
        <f t="shared" si="1"/>
        <v>15163</v>
      </c>
      <c r="C8" s="64">
        <f t="shared" si="2"/>
        <v>14910</v>
      </c>
      <c r="D8" s="65">
        <v>11238</v>
      </c>
      <c r="E8" s="65">
        <v>3672</v>
      </c>
      <c r="F8" s="65">
        <f t="shared" si="3"/>
        <v>77</v>
      </c>
      <c r="G8" s="64">
        <f t="shared" si="4"/>
        <v>46</v>
      </c>
      <c r="H8" s="65">
        <v>1</v>
      </c>
      <c r="I8" s="65">
        <v>45</v>
      </c>
      <c r="J8" s="65">
        <f t="shared" si="5"/>
        <v>31</v>
      </c>
      <c r="K8" s="65">
        <v>0</v>
      </c>
      <c r="L8" s="65">
        <v>31</v>
      </c>
      <c r="M8" s="65">
        <v>176</v>
      </c>
    </row>
    <row r="9" spans="1:13" s="26" customFormat="1" ht="52.5" customHeight="1">
      <c r="A9" s="10" t="s">
        <v>60</v>
      </c>
      <c r="B9" s="65">
        <f t="shared" si="1"/>
        <v>12661</v>
      </c>
      <c r="C9" s="64">
        <f t="shared" si="2"/>
        <v>12448</v>
      </c>
      <c r="D9" s="65">
        <v>8704</v>
      </c>
      <c r="E9" s="65">
        <v>3744</v>
      </c>
      <c r="F9" s="65">
        <f t="shared" si="3"/>
        <v>57</v>
      </c>
      <c r="G9" s="64">
        <f t="shared" si="4"/>
        <v>29</v>
      </c>
      <c r="H9" s="65">
        <v>0</v>
      </c>
      <c r="I9" s="65">
        <v>29</v>
      </c>
      <c r="J9" s="65">
        <f t="shared" si="5"/>
        <v>28</v>
      </c>
      <c r="K9" s="65">
        <v>0</v>
      </c>
      <c r="L9" s="65">
        <v>28</v>
      </c>
      <c r="M9" s="65">
        <v>156</v>
      </c>
    </row>
    <row r="10" spans="1:13" s="26" customFormat="1" ht="52.5" customHeight="1">
      <c r="A10" s="10" t="s">
        <v>61</v>
      </c>
      <c r="B10" s="65">
        <f t="shared" si="1"/>
        <v>8754</v>
      </c>
      <c r="C10" s="64">
        <f t="shared" si="2"/>
        <v>8523</v>
      </c>
      <c r="D10" s="65">
        <v>5185</v>
      </c>
      <c r="E10" s="65">
        <v>3338</v>
      </c>
      <c r="F10" s="65">
        <f t="shared" si="3"/>
        <v>68</v>
      </c>
      <c r="G10" s="64">
        <f t="shared" si="4"/>
        <v>36</v>
      </c>
      <c r="H10" s="65">
        <v>1</v>
      </c>
      <c r="I10" s="65">
        <v>35</v>
      </c>
      <c r="J10" s="65">
        <f t="shared" si="5"/>
        <v>32</v>
      </c>
      <c r="K10" s="65">
        <v>0</v>
      </c>
      <c r="L10" s="65">
        <v>32</v>
      </c>
      <c r="M10" s="65">
        <v>163</v>
      </c>
    </row>
    <row r="11" spans="1:13" s="26" customFormat="1" ht="52.5" customHeight="1">
      <c r="A11" s="10" t="s">
        <v>62</v>
      </c>
      <c r="B11" s="65">
        <f t="shared" si="1"/>
        <v>10611</v>
      </c>
      <c r="C11" s="64">
        <f t="shared" si="2"/>
        <v>10197</v>
      </c>
      <c r="D11" s="65">
        <v>7073</v>
      </c>
      <c r="E11" s="65">
        <v>3124</v>
      </c>
      <c r="F11" s="65">
        <f t="shared" si="3"/>
        <v>64</v>
      </c>
      <c r="G11" s="64">
        <f t="shared" si="4"/>
        <v>31</v>
      </c>
      <c r="H11" s="65">
        <v>0</v>
      </c>
      <c r="I11" s="65">
        <v>31</v>
      </c>
      <c r="J11" s="65">
        <f t="shared" si="5"/>
        <v>33</v>
      </c>
      <c r="K11" s="65">
        <v>0</v>
      </c>
      <c r="L11" s="65">
        <v>33</v>
      </c>
      <c r="M11" s="65">
        <v>350</v>
      </c>
    </row>
    <row r="12" spans="1:13" s="26" customFormat="1" ht="52.5" customHeight="1">
      <c r="A12" s="10" t="s">
        <v>63</v>
      </c>
      <c r="B12" s="65">
        <f t="shared" si="1"/>
        <v>5422</v>
      </c>
      <c r="C12" s="64">
        <f t="shared" si="2"/>
        <v>4862</v>
      </c>
      <c r="D12" s="65">
        <v>2301</v>
      </c>
      <c r="E12" s="65">
        <v>2561</v>
      </c>
      <c r="F12" s="65">
        <f t="shared" si="3"/>
        <v>70</v>
      </c>
      <c r="G12" s="64">
        <f t="shared" si="4"/>
        <v>43</v>
      </c>
      <c r="H12" s="65">
        <v>0</v>
      </c>
      <c r="I12" s="65">
        <v>43</v>
      </c>
      <c r="J12" s="65">
        <f t="shared" si="5"/>
        <v>27</v>
      </c>
      <c r="K12" s="65">
        <v>0</v>
      </c>
      <c r="L12" s="65">
        <v>27</v>
      </c>
      <c r="M12" s="65">
        <v>490</v>
      </c>
    </row>
    <row r="13" spans="1:13" s="26" customFormat="1" ht="52.5" customHeight="1">
      <c r="A13" s="10" t="s">
        <v>64</v>
      </c>
      <c r="B13" s="65">
        <f t="shared" si="1"/>
        <v>9430</v>
      </c>
      <c r="C13" s="64">
        <f t="shared" si="2"/>
        <v>7602</v>
      </c>
      <c r="D13" s="65">
        <v>4138</v>
      </c>
      <c r="E13" s="65">
        <v>3464</v>
      </c>
      <c r="F13" s="65">
        <f t="shared" si="3"/>
        <v>65</v>
      </c>
      <c r="G13" s="64">
        <f t="shared" si="4"/>
        <v>32</v>
      </c>
      <c r="H13" s="65">
        <v>0</v>
      </c>
      <c r="I13" s="65">
        <v>32</v>
      </c>
      <c r="J13" s="65">
        <f t="shared" si="5"/>
        <v>33</v>
      </c>
      <c r="K13" s="65">
        <v>0</v>
      </c>
      <c r="L13" s="65">
        <v>33</v>
      </c>
      <c r="M13" s="65">
        <v>1763</v>
      </c>
    </row>
    <row r="14" spans="1:13" s="26" customFormat="1" ht="52.5" customHeight="1">
      <c r="A14" s="10" t="s">
        <v>65</v>
      </c>
      <c r="B14" s="65">
        <f t="shared" si="1"/>
        <v>15252</v>
      </c>
      <c r="C14" s="64">
        <f t="shared" si="2"/>
        <v>13096</v>
      </c>
      <c r="D14" s="65">
        <v>9727</v>
      </c>
      <c r="E14" s="65">
        <v>3369</v>
      </c>
      <c r="F14" s="65">
        <f t="shared" si="3"/>
        <v>72</v>
      </c>
      <c r="G14" s="64">
        <f t="shared" si="4"/>
        <v>36</v>
      </c>
      <c r="H14" s="65">
        <v>1</v>
      </c>
      <c r="I14" s="65">
        <v>35</v>
      </c>
      <c r="J14" s="65">
        <f t="shared" si="5"/>
        <v>36</v>
      </c>
      <c r="K14" s="65">
        <v>0</v>
      </c>
      <c r="L14" s="65">
        <v>36</v>
      </c>
      <c r="M14" s="65">
        <v>2084</v>
      </c>
    </row>
    <row r="15" spans="1:13" s="26" customFormat="1" ht="52.5" customHeight="1">
      <c r="A15" s="10" t="s">
        <v>66</v>
      </c>
      <c r="B15" s="65">
        <f t="shared" si="1"/>
        <v>16133</v>
      </c>
      <c r="C15" s="64">
        <f t="shared" si="2"/>
        <v>15027</v>
      </c>
      <c r="D15" s="65">
        <v>11418</v>
      </c>
      <c r="E15" s="65">
        <v>3609</v>
      </c>
      <c r="F15" s="65">
        <f t="shared" si="3"/>
        <v>64</v>
      </c>
      <c r="G15" s="64">
        <f t="shared" si="4"/>
        <v>37</v>
      </c>
      <c r="H15" s="65">
        <v>0</v>
      </c>
      <c r="I15" s="65">
        <v>37</v>
      </c>
      <c r="J15" s="65">
        <v>27</v>
      </c>
      <c r="K15" s="65">
        <v>0</v>
      </c>
      <c r="L15" s="65">
        <v>27</v>
      </c>
      <c r="M15" s="65">
        <v>1042</v>
      </c>
    </row>
    <row r="16" spans="1:13" s="26" customFormat="1" ht="52.5" customHeight="1">
      <c r="A16" s="48" t="s">
        <v>448</v>
      </c>
      <c r="B16" s="65">
        <f t="shared" si="1"/>
        <v>18094</v>
      </c>
      <c r="C16" s="64">
        <f t="shared" si="2"/>
        <v>17078</v>
      </c>
      <c r="D16" s="65">
        <v>12767</v>
      </c>
      <c r="E16" s="65">
        <v>4311</v>
      </c>
      <c r="F16" s="65">
        <f t="shared" si="3"/>
        <v>40</v>
      </c>
      <c r="G16" s="64">
        <f t="shared" si="4"/>
        <v>28</v>
      </c>
      <c r="H16" s="65">
        <v>2</v>
      </c>
      <c r="I16" s="65">
        <v>26</v>
      </c>
      <c r="J16" s="65">
        <v>12</v>
      </c>
      <c r="K16" s="65">
        <v>0</v>
      </c>
      <c r="L16" s="65">
        <v>12</v>
      </c>
      <c r="M16" s="65">
        <v>976</v>
      </c>
    </row>
    <row r="17" spans="1:13" ht="19.5" customHeight="1">
      <c r="A17" s="682" t="s">
        <v>499</v>
      </c>
      <c r="B17" s="688"/>
      <c r="C17" s="688"/>
      <c r="D17" s="688"/>
      <c r="E17" s="688"/>
      <c r="F17" s="688"/>
      <c r="G17" s="688"/>
      <c r="H17" s="688"/>
      <c r="I17" s="688"/>
      <c r="J17" s="688"/>
      <c r="K17" s="688"/>
      <c r="L17" s="688"/>
      <c r="M17" s="688"/>
    </row>
    <row r="18" spans="1:13" ht="19.5" customHeight="1">
      <c r="A18" s="16"/>
      <c r="B18" s="40"/>
      <c r="C18" s="40"/>
      <c r="D18" s="40"/>
      <c r="E18" s="40"/>
      <c r="F18" s="40"/>
      <c r="G18" s="40"/>
      <c r="H18" s="40"/>
      <c r="I18" s="40"/>
      <c r="J18" s="40"/>
      <c r="K18" s="40"/>
      <c r="L18" s="40"/>
      <c r="M18" s="40"/>
    </row>
  </sheetData>
  <mergeCells count="16">
    <mergeCell ref="H1:M1"/>
    <mergeCell ref="H2:L2"/>
    <mergeCell ref="D4:D5"/>
    <mergeCell ref="E4:E5"/>
    <mergeCell ref="F4:F5"/>
    <mergeCell ref="A1:G1"/>
    <mergeCell ref="A2:G2"/>
    <mergeCell ref="J4:L4"/>
    <mergeCell ref="F3:L3"/>
    <mergeCell ref="A17:M17"/>
    <mergeCell ref="B3:B5"/>
    <mergeCell ref="C3:E3"/>
    <mergeCell ref="H4:I4"/>
    <mergeCell ref="A3:A5"/>
    <mergeCell ref="M3:M5"/>
    <mergeCell ref="C4:C5"/>
  </mergeCells>
  <printOptions/>
  <pageMargins left="0.6299212598425197" right="0" top="0.5905511811023623" bottom="0.7874015748031497"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wang3136</dc:creator>
  <cp:keywords/>
  <dc:description/>
  <cp:lastModifiedBy>pear0106</cp:lastModifiedBy>
  <cp:lastPrinted>2015-03-12T08:10:57Z</cp:lastPrinted>
  <dcterms:created xsi:type="dcterms:W3CDTF">2014-02-07T07:10:35Z</dcterms:created>
  <dcterms:modified xsi:type="dcterms:W3CDTF">2015-03-13T01:41:26Z</dcterms:modified>
  <cp:category/>
  <cp:version/>
  <cp:contentType/>
  <cp:contentStatus/>
</cp:coreProperties>
</file>