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1.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drawings/drawing2.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8550" firstSheet="49" activeTab="49"/>
  </bookViews>
  <sheets>
    <sheet name="1機關數" sheetId="1" r:id="rId1"/>
    <sheet name="2人數" sheetId="2" r:id="rId2"/>
    <sheet name="3歷年退休 (2)" sheetId="3" r:id="rId3"/>
    <sheet name="4歷年撫卹" sheetId="4" r:id="rId4"/>
    <sheet name="5歷年離退 (2)" sheetId="5" r:id="rId5"/>
    <sheet name="6歷年退離(政) (2)" sheetId="6" r:id="rId6"/>
    <sheet name="7歷年退離(公) (2)" sheetId="7" r:id="rId7"/>
    <sheet name="8歷年退離(教) (2)" sheetId="8" r:id="rId8"/>
    <sheet name="9歷年退離(軍) (2)" sheetId="9" r:id="rId9"/>
    <sheet name="10當年退離(政) (2)" sheetId="10" r:id="rId10"/>
    <sheet name="11當年退離(公) (2)" sheetId="11" r:id="rId11"/>
    <sheet name="12當年退離(教) (2)" sheetId="12" r:id="rId12"/>
    <sheet name="13當年退休 (2)" sheetId="13" r:id="rId13"/>
    <sheet name="14退休(政) (2)" sheetId="14" r:id="rId14"/>
    <sheet name="15退休(公) (2)" sheetId="15" r:id="rId15"/>
    <sheet name="16退休(教) (2)" sheetId="16" r:id="rId16"/>
    <sheet name="17退伍(軍) (2)" sheetId="17" r:id="rId17"/>
    <sheet name="18當年撫卹 (2)" sheetId="18" r:id="rId18"/>
    <sheet name="19撫卹(政) (2)" sheetId="19" r:id="rId19"/>
    <sheet name="20撫卹(公) (2)" sheetId="20" r:id="rId20"/>
    <sheet name="21撫卹(教) (2)" sheetId="21" r:id="rId21"/>
    <sheet name="22撫卹(軍) (2)" sheetId="22" r:id="rId22"/>
    <sheet name="23當年離退 (2)" sheetId="23" r:id="rId23"/>
    <sheet name="24退休平均俸額 (2)" sheetId="24" r:id="rId24"/>
    <sheet name="25撫卹平均俸額 (2)" sheetId="25" r:id="rId25"/>
    <sheet name="26參加者平均俸額 (2)" sheetId="26" r:id="rId26"/>
    <sheet name="27平均俸額(總表) (2)" sheetId="27" r:id="rId27"/>
    <sheet name="28平均俸額(一次退) (2)" sheetId="28" r:id="rId28"/>
    <sheet name="29平均俸額(月退) (2)" sheetId="29" r:id="rId29"/>
    <sheet name="30退休平均年齡 (2)" sheetId="30" r:id="rId30"/>
    <sheet name="31平均年齡(政) (2)" sheetId="31" r:id="rId31"/>
    <sheet name="32平均年齡(公) (2)" sheetId="32" r:id="rId32"/>
    <sheet name="33平均年齡(教) (2)" sheetId="33" r:id="rId33"/>
    <sheet name="34平均年齡(軍) (2)" sheetId="34" r:id="rId34"/>
    <sheet name="35一次撫慰金人數 (2)" sheetId="35" r:id="rId35"/>
    <sheet name="36配偶平均年齡 (2)" sheetId="36" r:id="rId36"/>
    <sheet name="37父母平均年齡 (2)" sheetId="37" r:id="rId37"/>
    <sheet name="38子女平均年齡 (2)" sheetId="38" r:id="rId38"/>
    <sheet name="39作業收支(累計)o" sheetId="39" r:id="rId39"/>
    <sheet name="40支出(政)(政府別)o" sheetId="40" r:id="rId40"/>
    <sheet name="41支出(公)(政府別)o" sheetId="41" r:id="rId41"/>
    <sheet name="42支出(教)(政府別)o" sheetId="42" r:id="rId42"/>
    <sheet name="43支出(總)o " sheetId="43" r:id="rId43"/>
    <sheet name="44支出(政)o " sheetId="44" r:id="rId44"/>
    <sheet name="45支出(公)o " sheetId="45" r:id="rId45"/>
    <sheet name="46支出(教)o " sheetId="46" r:id="rId46"/>
    <sheet name="47支出(軍)o " sheetId="47" r:id="rId47"/>
    <sheet name="48定撥(歷年)o  (2)" sheetId="48" r:id="rId48"/>
    <sheet name="49定撥(當年度)o (2)" sheetId="49" r:id="rId49"/>
    <sheet name="50規劃表 (2)" sheetId="50" r:id="rId50"/>
    <sheet name="51規劃比較表 (2)" sheetId="51" r:id="rId51"/>
    <sheet name="52運用收益 (含實際) (2)" sheetId="52" r:id="rId52"/>
    <sheet name="53平衡表 o" sheetId="53" r:id="rId53"/>
    <sheet name="54資產明細o " sheetId="54" r:id="rId54"/>
    <sheet name="55收支表o" sheetId="55" r:id="rId55"/>
    <sheet name="56預決算o (2)" sheetId="56" r:id="rId56"/>
    <sheet name="附錄1提撥進度表 (2)" sheetId="57" r:id="rId57"/>
    <sheet name="附錄2-1國內委託經營(彙總) (2)" sheetId="58" r:id="rId58"/>
    <sheet name="附錄2-2國外委託經營(彙總) (2)" sheetId="59" r:id="rId59"/>
    <sheet name="附錄2-3國外委託經營(彙總)" sheetId="60" r:id="rId60"/>
    <sheet name="附錄2-4國外委託經營(彙總)" sheetId="61" r:id="rId61"/>
    <sheet name="附錄3行政經費o" sheetId="62" r:id="rId62"/>
    <sheet name="附錄4員額配置" sheetId="63" r:id="rId63"/>
    <sheet name="附錄5教育程度" sheetId="64" r:id="rId64"/>
    <sheet name="附錄6考試類別" sheetId="65" r:id="rId65"/>
    <sheet name="附錄7年齡分布" sheetId="66" r:id="rId66"/>
    <sheet name="附錄8任職年資" sheetId="67" r:id="rId67"/>
  </sheets>
  <definedNames>
    <definedName name="_xlnm.Print_Area" localSheetId="16">'17退伍(軍) (2)'!$A$1:$D$60</definedName>
    <definedName name="_xlnm.Print_Area" localSheetId="17">'18當年撫卹 (2)'!$A$1:$I$16</definedName>
    <definedName name="_xlnm.Print_Area" localSheetId="18">'19撫卹(政) (2)'!$A$1:$H$16</definedName>
    <definedName name="_xlnm.Print_Area" localSheetId="19">'20撫卹(公) (2)'!$A$1:$H$16</definedName>
    <definedName name="_xlnm.Print_Area" localSheetId="20">'21撫卹(教) (2)'!$A$1:$H$16</definedName>
    <definedName name="_xlnm.Print_Area" localSheetId="21">'22撫卹(軍) (2)'!$A$1:$I$16</definedName>
    <definedName name="_xlnm.Print_Area" localSheetId="22">'23當年離退 (2)'!$A$1:$P$34</definedName>
    <definedName name="_xlnm.Print_Area" localSheetId="23">'24退休平均俸額 (2)'!$A$1:$I$15</definedName>
    <definedName name="_xlnm.Print_Area" localSheetId="24">'25撫卹平均俸額 (2)'!$A$1:$I$15</definedName>
    <definedName name="_xlnm.Print_Area" localSheetId="25">'26參加者平均俸額 (2)'!$A$1:$I$17</definedName>
    <definedName name="_xlnm.Print_Area" localSheetId="26">'27平均俸額(總表) (2)'!$A$1:$I$18</definedName>
    <definedName name="_xlnm.Print_Area" localSheetId="27">'28平均俸額(一次退) (2)'!$A$1:$I$18</definedName>
    <definedName name="_xlnm.Print_Area" localSheetId="28">'29平均俸額(月退) (2)'!$A$1:$I$18</definedName>
    <definedName name="_xlnm.Print_Area" localSheetId="1">'2人數'!$A$1:$W$18</definedName>
    <definedName name="_xlnm.Print_Area" localSheetId="29">'30退休平均年齡 (2)'!$A$1:$G$23</definedName>
    <definedName name="_xlnm.Print_Area" localSheetId="30">'31平均年齡(政) (2)'!$A$1:$E$17</definedName>
    <definedName name="_xlnm.Print_Area" localSheetId="31">'32平均年齡(公) (2)'!$A$1:$G$17</definedName>
    <definedName name="_xlnm.Print_Area" localSheetId="32">'33平均年齡(教) (2)'!$A$1:$G$17</definedName>
    <definedName name="_xlnm.Print_Area" localSheetId="33">'34平均年齡(軍) (2)'!$A$1:$D$16</definedName>
    <definedName name="_xlnm.Print_Area" localSheetId="40">'41支出(公)(政府別)o'!$A$1:$Q$12</definedName>
    <definedName name="_xlnm.Print_Area" localSheetId="41">'42支出(教)(政府別)o'!$A$1:$Q$10</definedName>
    <definedName name="_xlnm.Print_Area" localSheetId="44">'45支出(公)o '!$A$1:$Q$18</definedName>
    <definedName name="_xlnm.Print_Area" localSheetId="45">'46支出(教)o '!$A$1:$Q$18</definedName>
    <definedName name="_xlnm.Print_Area" localSheetId="46">'47支出(軍)o '!$A$1:$O$17</definedName>
    <definedName name="_xlnm.Print_Area" localSheetId="49">'50規劃表 (2)'!$1:$40</definedName>
    <definedName name="_xlnm.Print_Area" localSheetId="51">'52運用收益 (含實際) (2)'!$A$1:$J$18</definedName>
    <definedName name="_xlnm.Print_Area" localSheetId="52">'53平衡表 o'!$A$1:$M$20</definedName>
    <definedName name="_xlnm.Print_Area" localSheetId="4">'5歷年離退 (2)'!$A$1:$D$18</definedName>
    <definedName name="_xlnm.Print_Area" localSheetId="56">'附錄1提撥進度表 (2)'!$A$1:$G$44</definedName>
    <definedName name="_xlnm.Print_Area" localSheetId="59">'附錄2-3國外委託經營(彙總)'!$A$1:$B$26</definedName>
    <definedName name="_xlnm.Print_Area" localSheetId="63">'附錄5教育程度'!$A$1:$I$8</definedName>
    <definedName name="_xlnm.Print_Area" localSheetId="64">'附錄6考試類別'!$A$1:$J$20</definedName>
    <definedName name="_xlnm.Print_Area" localSheetId="65">'附錄7年齡分布'!$A$1:$E$15</definedName>
    <definedName name="_xlnm.Print_Area" localSheetId="66">'附錄8任職年資'!$A$1:$E$12</definedName>
  </definedNames>
  <calcPr fullCalcOnLoad="1"/>
</workbook>
</file>

<file path=xl/sharedStrings.xml><?xml version="1.0" encoding="utf-8"?>
<sst xmlns="http://schemas.openxmlformats.org/spreadsheetml/2006/main" count="2382" uniqueCount="986">
  <si>
    <r>
      <t xml:space="preserve">                           中華民國85年度至96年度                 單位：新台幣千元</t>
    </r>
    <r>
      <rPr>
        <sz val="10"/>
        <rFont val="標楷體"/>
        <family val="4"/>
      </rPr>
      <t xml:space="preserve">                                                             </t>
    </r>
  </si>
  <si>
    <t xml:space="preserve">單位：人   </t>
  </si>
  <si>
    <t xml:space="preserve">                             中華民國85年度至96年度</t>
  </si>
  <si>
    <r>
      <t xml:space="preserve">              </t>
    </r>
    <r>
      <rPr>
        <sz val="10"/>
        <rFont val="標楷體"/>
        <family val="4"/>
      </rPr>
      <t xml:space="preserve">                                                                  </t>
    </r>
  </si>
  <si>
    <t xml:space="preserve">中華民國96年12月31日  </t>
  </si>
  <si>
    <t xml:space="preserve">                                                                                                                                       </t>
  </si>
  <si>
    <t>中華民國96年12月31日</t>
  </si>
  <si>
    <r>
      <t xml:space="preserve">                                                                                                                                                                                      </t>
    </r>
    <r>
      <rPr>
        <sz val="12"/>
        <rFont val="標楷體"/>
        <family val="4"/>
      </rPr>
      <t>中華民國</t>
    </r>
    <r>
      <rPr>
        <sz val="12"/>
        <rFont val="Times New Roman"/>
        <family val="1"/>
      </rPr>
      <t>85</t>
    </r>
    <r>
      <rPr>
        <sz val="12"/>
        <rFont val="標楷體"/>
        <family val="4"/>
      </rPr>
      <t>年度至</t>
    </r>
    <r>
      <rPr>
        <sz val="12"/>
        <rFont val="Times New Roman"/>
        <family val="1"/>
      </rPr>
      <t>96</t>
    </r>
    <r>
      <rPr>
        <sz val="12"/>
        <rFont val="標楷體"/>
        <family val="4"/>
      </rPr>
      <t>年度</t>
    </r>
    <r>
      <rPr>
        <sz val="12"/>
        <rFont val="Times New Roman"/>
        <family val="1"/>
      </rPr>
      <t xml:space="preserve">                                                                                                                        </t>
    </r>
  </si>
  <si>
    <r>
      <t xml:space="preserve">                                                                                                                                                   </t>
    </r>
    <r>
      <rPr>
        <sz val="12"/>
        <rFont val="標楷體"/>
        <family val="4"/>
      </rPr>
      <t>中華民國</t>
    </r>
    <r>
      <rPr>
        <sz val="12"/>
        <rFont val="Times New Roman"/>
        <family val="1"/>
      </rPr>
      <t>96</t>
    </r>
    <r>
      <rPr>
        <sz val="12"/>
        <rFont val="標楷體"/>
        <family val="4"/>
      </rPr>
      <t>年</t>
    </r>
    <r>
      <rPr>
        <sz val="12"/>
        <rFont val="Times New Roman"/>
        <family val="1"/>
      </rPr>
      <t>1</t>
    </r>
    <r>
      <rPr>
        <sz val="12"/>
        <rFont val="標楷體"/>
        <family val="4"/>
      </rPr>
      <t>月至</t>
    </r>
    <r>
      <rPr>
        <sz val="12"/>
        <rFont val="Times New Roman"/>
        <family val="1"/>
      </rPr>
      <t>12</t>
    </r>
    <r>
      <rPr>
        <sz val="12"/>
        <rFont val="標楷體"/>
        <family val="4"/>
      </rPr>
      <t>月</t>
    </r>
  </si>
  <si>
    <t>表41  公務人員退撫支出</t>
  </si>
  <si>
    <t>明細(按政府別分)</t>
  </si>
  <si>
    <t>單位：新台幣千元</t>
  </si>
  <si>
    <t>退休</t>
  </si>
  <si>
    <t>撫卹</t>
  </si>
  <si>
    <t>退出</t>
  </si>
  <si>
    <t>一次退休金</t>
  </si>
  <si>
    <t>月退休金</t>
  </si>
  <si>
    <t>因公傷病退休金</t>
  </si>
  <si>
    <t>一次撫卹金及年撫卹金</t>
  </si>
  <si>
    <t>歷年合計</t>
  </si>
  <si>
    <t>合計</t>
  </si>
  <si>
    <t>中央政府</t>
  </si>
  <si>
    <t>省市政府</t>
  </si>
  <si>
    <t>縣市政府</t>
  </si>
  <si>
    <t>公營事業機構</t>
  </si>
  <si>
    <t>附註：本表以參加公務人員退休撫卹基金之公務人員為統計對象。</t>
  </si>
  <si>
    <r>
      <t xml:space="preserve">                                                             </t>
    </r>
    <r>
      <rPr>
        <sz val="12"/>
        <rFont val="標楷體"/>
        <family val="4"/>
      </rPr>
      <t>中華民國</t>
    </r>
    <r>
      <rPr>
        <sz val="12"/>
        <rFont val="Times New Roman"/>
        <family val="1"/>
      </rPr>
      <t>96</t>
    </r>
    <r>
      <rPr>
        <sz val="12"/>
        <rFont val="標楷體"/>
        <family val="4"/>
      </rPr>
      <t>年</t>
    </r>
    <r>
      <rPr>
        <sz val="12"/>
        <rFont val="Times New Roman"/>
        <family val="1"/>
      </rPr>
      <t>1</t>
    </r>
    <r>
      <rPr>
        <sz val="12"/>
        <rFont val="標楷體"/>
        <family val="4"/>
      </rPr>
      <t>月至</t>
    </r>
    <r>
      <rPr>
        <sz val="12"/>
        <rFont val="Times New Roman"/>
        <family val="1"/>
      </rPr>
      <t>12</t>
    </r>
    <r>
      <rPr>
        <sz val="12"/>
        <rFont val="標楷體"/>
        <family val="4"/>
      </rPr>
      <t>月</t>
    </r>
  </si>
  <si>
    <r>
      <t>鄉鎮市</t>
    </r>
    <r>
      <rPr>
        <sz val="11"/>
        <rFont val="標楷體"/>
        <family val="4"/>
      </rPr>
      <t>公所</t>
    </r>
  </si>
  <si>
    <r>
      <t>兼領一次退休</t>
    </r>
    <r>
      <rPr>
        <sz val="11"/>
        <rFont val="標楷體"/>
        <family val="4"/>
      </rPr>
      <t>金與月退休金</t>
    </r>
  </si>
  <si>
    <r>
      <t>發還原繳付</t>
    </r>
    <r>
      <rPr>
        <sz val="11"/>
        <rFont val="標楷體"/>
        <family val="4"/>
      </rPr>
      <t>基金費用</t>
    </r>
  </si>
  <si>
    <r>
      <t>未併計年資</t>
    </r>
    <r>
      <rPr>
        <sz val="11"/>
        <rFont val="標楷體"/>
        <family val="4"/>
      </rPr>
      <t>退費</t>
    </r>
  </si>
  <si>
    <t>表42  教育人員退撫支出</t>
  </si>
  <si>
    <t>明細(按政府別分)</t>
  </si>
  <si>
    <r>
      <t>中華民國</t>
    </r>
    <r>
      <rPr>
        <sz val="12"/>
        <rFont val="Times New Roman"/>
        <family val="1"/>
      </rPr>
      <t>96</t>
    </r>
    <r>
      <rPr>
        <sz val="12"/>
        <rFont val="標楷體"/>
        <family val="4"/>
      </rPr>
      <t>年</t>
    </r>
  </si>
  <si>
    <r>
      <t>1</t>
    </r>
    <r>
      <rPr>
        <sz val="12"/>
        <rFont val="標楷體"/>
        <family val="4"/>
      </rPr>
      <t>月至</t>
    </r>
    <r>
      <rPr>
        <sz val="12"/>
        <rFont val="Times New Roman"/>
        <family val="1"/>
      </rPr>
      <t>12</t>
    </r>
    <r>
      <rPr>
        <sz val="12"/>
        <rFont val="標楷體"/>
        <family val="4"/>
      </rPr>
      <t>月</t>
    </r>
  </si>
  <si>
    <t>單位：新台幣千元</t>
  </si>
  <si>
    <t>項目別</t>
  </si>
  <si>
    <t>總計</t>
  </si>
  <si>
    <t>退休</t>
  </si>
  <si>
    <t>撫卹</t>
  </si>
  <si>
    <t>退出</t>
  </si>
  <si>
    <t>小計</t>
  </si>
  <si>
    <t>一次退休金</t>
  </si>
  <si>
    <t>月退休金</t>
  </si>
  <si>
    <t>因公傷病退休金</t>
  </si>
  <si>
    <t>附註：本表以參加公務人員退休撫卹基金之教育人員為統計對象。</t>
  </si>
  <si>
    <r>
      <t>一次撫卹金</t>
    </r>
    <r>
      <rPr>
        <sz val="11"/>
        <rFont val="標楷體"/>
        <family val="4"/>
      </rPr>
      <t>及年撫卹金</t>
    </r>
  </si>
  <si>
    <r>
      <t xml:space="preserve"> </t>
    </r>
    <r>
      <rPr>
        <b/>
        <sz val="16"/>
        <rFont val="標楷體"/>
        <family val="4"/>
      </rPr>
      <t>表43  歷年參加退撫</t>
    </r>
  </si>
  <si>
    <t>人員退撫支出明細</t>
  </si>
  <si>
    <t xml:space="preserve"> 中華民國85</t>
  </si>
  <si>
    <t>退休(職、伍)</t>
  </si>
  <si>
    <t>一次退休(職)金(退伍金)</t>
  </si>
  <si>
    <t>月退休(職)金(退休俸)</t>
  </si>
  <si>
    <t>因公傷病退休(職)金</t>
  </si>
  <si>
    <t>兼領一次退休(職) 金與月退休(職)金</t>
  </si>
  <si>
    <t>一次撫卹金及年撫卹金(一次卹金及年撫金)</t>
  </si>
  <si>
    <t>發還原繳付基金費用</t>
  </si>
  <si>
    <t>未併計年資退費</t>
  </si>
  <si>
    <t>歷年合計</t>
  </si>
  <si>
    <t>85年度</t>
  </si>
  <si>
    <t>86年度</t>
  </si>
  <si>
    <t>87年度</t>
  </si>
  <si>
    <t>88年度</t>
  </si>
  <si>
    <t>90年度</t>
  </si>
  <si>
    <t>91年度</t>
  </si>
  <si>
    <t>92年度</t>
  </si>
  <si>
    <t>93年度</t>
  </si>
  <si>
    <t>95年度</t>
  </si>
  <si>
    <r>
      <t>附註</t>
    </r>
    <r>
      <rPr>
        <sz val="10"/>
        <rFont val="Times New Roman"/>
        <family val="1"/>
      </rPr>
      <t>:</t>
    </r>
    <r>
      <rPr>
        <sz val="10"/>
        <rFont val="標楷體"/>
        <family val="4"/>
      </rPr>
      <t>本表以參加公務人員退休撫卹基金之政務人員、公務人員、教育人員及軍職人員為統計對象。</t>
    </r>
  </si>
  <si>
    <r>
      <t>月撫慰金</t>
    </r>
    <r>
      <rPr>
        <sz val="10"/>
        <rFont val="標楷體"/>
        <family val="4"/>
      </rPr>
      <t>(退休俸半數)</t>
    </r>
  </si>
  <si>
    <r>
      <t>兼領一次退職</t>
    </r>
    <r>
      <rPr>
        <sz val="12"/>
        <rFont val="Times New Roman"/>
        <family val="1"/>
      </rPr>
      <t xml:space="preserve"> </t>
    </r>
    <r>
      <rPr>
        <sz val="12"/>
        <rFont val="標楷體"/>
        <family val="4"/>
      </rPr>
      <t>金與月退職金</t>
    </r>
  </si>
  <si>
    <r>
      <t>未併計年資</t>
    </r>
    <r>
      <rPr>
        <sz val="12"/>
        <rFont val="標楷體"/>
        <family val="4"/>
      </rPr>
      <t>退費</t>
    </r>
  </si>
  <si>
    <t>表45  歷年公務</t>
  </si>
  <si>
    <t>中華民國</t>
  </si>
  <si>
    <t>85年度</t>
  </si>
  <si>
    <t>86年度</t>
  </si>
  <si>
    <t>87年度</t>
  </si>
  <si>
    <t>88年度</t>
  </si>
  <si>
    <t>90年度</t>
  </si>
  <si>
    <t>91年度</t>
  </si>
  <si>
    <t>92年度</t>
  </si>
  <si>
    <t>93年度</t>
  </si>
  <si>
    <t>95年度</t>
  </si>
  <si>
    <r>
      <t>月退休金</t>
    </r>
    <r>
      <rPr>
        <sz val="10"/>
        <rFont val="Times New Roman"/>
        <family val="1"/>
      </rPr>
      <t>(</t>
    </r>
    <r>
      <rPr>
        <sz val="10"/>
        <rFont val="標楷體"/>
        <family val="4"/>
      </rPr>
      <t>退休俸</t>
    </r>
    <r>
      <rPr>
        <sz val="10"/>
        <rFont val="Times New Roman"/>
        <family val="1"/>
      </rPr>
      <t>)</t>
    </r>
  </si>
  <si>
    <r>
      <t>月撫慰金</t>
    </r>
    <r>
      <rPr>
        <sz val="10"/>
        <rFont val="Times New Roman"/>
        <family val="1"/>
      </rPr>
      <t>(</t>
    </r>
    <r>
      <rPr>
        <sz val="10"/>
        <rFont val="標楷體"/>
        <family val="4"/>
      </rPr>
      <t>退休俸半數</t>
    </r>
    <r>
      <rPr>
        <sz val="10"/>
        <rFont val="Times New Roman"/>
        <family val="1"/>
      </rPr>
      <t>)</t>
    </r>
  </si>
  <si>
    <t>表50 退撫基金運用組合規劃表</t>
  </si>
  <si>
    <t xml:space="preserve">   (自民國96年1月1日至96年12月31日止)</t>
  </si>
  <si>
    <t xml:space="preserve"> 註一：本項金額為年度終了時預估之總可運用資金數，係由年度開始可運用資金數3346.35億元，及於年度中陸續發生 並累積之基金收支結餘數234.52億元所組成。</t>
  </si>
  <si>
    <t>註三：加權目標收益率＝各運用項目之預定收益率 × 中心配置比例。</t>
  </si>
  <si>
    <t>註四：本基金資產配置比重，固定收益型佔44.5%，資本利得型佔55.5%。</t>
  </si>
  <si>
    <t>註五：「以避險為目的之股價指數期貨、遠期外匯及其他相關衍生性金融商品」係提供本基金相關投資標的避險之用，非以投資為目的，未來本會將視實際需要配合運用。</t>
  </si>
  <si>
    <t>註六：「資產證券化商品」之投資視個別商品性質分別納入短期票券、債券或受益憑證之配置中。</t>
  </si>
  <si>
    <t>註七：「有價證券出借業務」因係屬相關投資標的之附屬運用價值，故不另行配置比例。</t>
  </si>
  <si>
    <t>註二：  １.「定期存款」之預定收益率，台幣定存部分係以95年3月底本會承作台幣定存平均利率1.89%加0.25%估算，外幣定存部分係以本會主要外幣資產幣別95年3月底台灣銀行1個月期定存利率水準，按各幣別配置比重加權而</t>
  </si>
  <si>
    <t>２.「短期票券及庫券」之預定收益率，國內短期票券及庫券係以截至95年3月底本會承作國內短票平均利率1.475%加0.25%估算，國外短期票券及庫券係以截至95年3月底本會得投資之國外3個月期國庫券利率水準，按各幣</t>
  </si>
  <si>
    <t>３.「債券」之預定收益率，國內債券部分係以台幣定期存款預定收益率2.140%加0.25%估算，國外債券部分則以外幣定期存款預定收益率3.695%加0.25%估算。</t>
  </si>
  <si>
    <t>４.「與公務人員福利有關設施之投資及貸款」之預定收益率係比照台幣定期存款，即以95年3月底本會承作定存平均利率1.89%加0.25%估算。</t>
  </si>
  <si>
    <t>５.「各級政府或公營事業辦理經濟建設之貸款或投資」之預定收益率係以台幣定期存款預定收益率2.14%加0.5%估算。</t>
  </si>
  <si>
    <t>６.「國內上市（上櫃）公司股票及指數股票型基金」與「國內受益憑證」之預定收益率係按最近4年（以95年3月為基準，往前推算4年）國內上市公司加權股價指數年化平均報酬率3.783%估算。</t>
  </si>
  <si>
    <t>７.「國外上市公司股票及ETF」與「國外受益憑證」之預定收益率係按最近5年（以95年3月為基準，往前推算5年）摩根史坦利全球已開發國家指數年化平均報酬率7.400%估算。</t>
  </si>
  <si>
    <t>８.「國內委託經營」(中心配置比例22%，其中股票17%、債券5%)之預定收益率，以國內股票預定收益率3.783%及國內債券預定收益率2.390%按(17%:5%)權重加權而得之3.466估算；「國外委託經營」(中心配置比例</t>
  </si>
  <si>
    <t xml:space="preserve">    23%，其中股票17%、債券6%)之預定收益率，以國外股票預定收益率7.400%及國外債券預定收益率3.945%按(17%:6%)權重加權而得之6.499%估算。</t>
  </si>
  <si>
    <r>
      <t>預定收益率</t>
    </r>
    <r>
      <rPr>
        <sz val="13"/>
        <rFont val="Times New Roman"/>
        <family val="1"/>
      </rPr>
      <t>(%) (</t>
    </r>
    <r>
      <rPr>
        <sz val="13"/>
        <rFont val="標楷體"/>
        <family val="4"/>
      </rPr>
      <t>註二</t>
    </r>
    <r>
      <rPr>
        <sz val="13"/>
        <rFont val="Times New Roman"/>
        <family val="1"/>
      </rPr>
      <t>)</t>
    </r>
  </si>
  <si>
    <r>
      <t>加權目標收益率</t>
    </r>
    <r>
      <rPr>
        <sz val="13"/>
        <rFont val="Times New Roman"/>
        <family val="1"/>
      </rPr>
      <t xml:space="preserve">% </t>
    </r>
    <r>
      <rPr>
        <vertAlign val="superscript"/>
        <sz val="13"/>
        <rFont val="Times New Roman"/>
        <family val="1"/>
      </rPr>
      <t>(</t>
    </r>
    <r>
      <rPr>
        <vertAlign val="superscript"/>
        <sz val="13"/>
        <rFont val="標楷體"/>
        <family val="4"/>
      </rPr>
      <t>註三</t>
    </r>
    <r>
      <rPr>
        <vertAlign val="superscript"/>
        <sz val="13"/>
        <rFont val="Times New Roman"/>
        <family val="1"/>
      </rPr>
      <t>)</t>
    </r>
  </si>
  <si>
    <r>
      <t>累</t>
    </r>
    <r>
      <rPr>
        <sz val="12"/>
        <rFont val="標楷體"/>
        <family val="4"/>
      </rPr>
      <t>計</t>
    </r>
    <r>
      <rPr>
        <sz val="12"/>
        <rFont val="標楷體"/>
        <family val="4"/>
      </rPr>
      <t>運用資金</t>
    </r>
    <r>
      <rPr>
        <sz val="12"/>
        <rFont val="Times New Roman"/>
        <family val="1"/>
      </rPr>
      <t>(A)</t>
    </r>
  </si>
  <si>
    <r>
      <t>已實現收益數</t>
    </r>
    <r>
      <rPr>
        <sz val="12"/>
        <rFont val="Times New Roman"/>
        <family val="1"/>
      </rPr>
      <t>(B)</t>
    </r>
  </si>
  <si>
    <r>
      <t>已實現收益率</t>
    </r>
    <r>
      <rPr>
        <sz val="12"/>
        <rFont val="Times New Roman"/>
        <family val="1"/>
      </rPr>
      <t>%(C=B/A*12)</t>
    </r>
  </si>
  <si>
    <r>
      <t>法定</t>
    </r>
    <r>
      <rPr>
        <sz val="12"/>
        <rFont val="標楷體"/>
        <family val="4"/>
      </rPr>
      <t>收益數</t>
    </r>
    <r>
      <rPr>
        <sz val="12"/>
        <rFont val="Times New Roman"/>
        <family val="1"/>
      </rPr>
      <t xml:space="preserve"> (D)</t>
    </r>
  </si>
  <si>
    <r>
      <t>法定</t>
    </r>
    <r>
      <rPr>
        <sz val="12"/>
        <rFont val="標楷體"/>
        <family val="4"/>
      </rPr>
      <t>收益率</t>
    </r>
    <r>
      <rPr>
        <sz val="12"/>
        <rFont val="Times New Roman"/>
        <family val="1"/>
      </rPr>
      <t>%(E)</t>
    </r>
  </si>
  <si>
    <r>
      <t>已實現收益數</t>
    </r>
    <r>
      <rPr>
        <sz val="12"/>
        <rFont val="Times New Roman"/>
        <family val="1"/>
      </rPr>
      <t xml:space="preserve">            
</t>
    </r>
    <r>
      <rPr>
        <sz val="12"/>
        <rFont val="標楷體"/>
        <family val="4"/>
      </rPr>
      <t>減法定收益數</t>
    </r>
    <r>
      <rPr>
        <sz val="12"/>
        <rFont val="Times New Roman"/>
        <family val="1"/>
      </rPr>
      <t>(B-D)</t>
    </r>
  </si>
  <si>
    <r>
      <t xml:space="preserve">              2.</t>
    </r>
    <r>
      <rPr>
        <sz val="10"/>
        <rFont val="標楷體"/>
        <family val="4"/>
      </rPr>
      <t xml:space="preserve">交易目的之金融短期投資包括買入商業本票、買入承兌匯票、購買國庫券及股票等。          </t>
    </r>
  </si>
  <si>
    <r>
      <t xml:space="preserve">              </t>
    </r>
    <r>
      <rPr>
        <sz val="10"/>
        <rFont val="標楷體"/>
        <family val="4"/>
      </rPr>
      <t>3.自95年度起，財務收入及財務支出中之投資損益、評價損益及匯兌損益等相對科目改採淨額表達。</t>
    </r>
  </si>
  <si>
    <r>
      <t>附註：</t>
    </r>
    <r>
      <rPr>
        <sz val="10"/>
        <rFont val="Times New Roman"/>
        <family val="1"/>
      </rPr>
      <t>1.</t>
    </r>
    <r>
      <rPr>
        <sz val="10"/>
        <rFont val="標楷體"/>
        <family val="4"/>
      </rPr>
      <t>自</t>
    </r>
    <r>
      <rPr>
        <sz val="10"/>
        <rFont val="Times New Roman"/>
        <family val="1"/>
      </rPr>
      <t>92</t>
    </r>
    <r>
      <rPr>
        <sz val="10"/>
        <rFont val="標楷體"/>
        <family val="4"/>
      </rPr>
      <t>年度起，依據退撫基金會計制度，將作業收入改為基金收繳數，作業支出改為基金給付數，作業賸餘改為基金本金餘額。</t>
    </r>
  </si>
  <si>
    <t xml:space="preserve">                                                                                                                                         </t>
  </si>
  <si>
    <t xml:space="preserve">中華民國85年度至96年度 </t>
  </si>
  <si>
    <t xml:space="preserve">                                                                                                                              </t>
  </si>
  <si>
    <t xml:space="preserve">中華民國85年度至96年度  </t>
  </si>
  <si>
    <t xml:space="preserve">                             中華民國86年度至96年度</t>
  </si>
  <si>
    <t xml:space="preserve">                             中華民國85年度至96年度             </t>
  </si>
  <si>
    <t xml:space="preserve">                              中華民國85年度至96年度             </t>
  </si>
  <si>
    <r>
      <t>基金收入</t>
    </r>
    <r>
      <rPr>
        <sz val="11"/>
        <rFont val="Times New Roman"/>
        <family val="1"/>
      </rPr>
      <t xml:space="preserve"> </t>
    </r>
    <r>
      <rPr>
        <sz val="11"/>
        <rFont val="標楷體"/>
        <family val="4"/>
      </rPr>
      <t>(A)</t>
    </r>
  </si>
  <si>
    <r>
      <t>退撫支出</t>
    </r>
    <r>
      <rPr>
        <sz val="11"/>
        <rFont val="標楷體"/>
        <family val="4"/>
      </rPr>
      <t>(B)</t>
    </r>
  </si>
  <si>
    <t>支出佔收入比例(%)(C=B/A*100)</t>
  </si>
  <si>
    <r>
      <t>本金結餘</t>
    </r>
    <r>
      <rPr>
        <sz val="11"/>
        <rFont val="標楷體"/>
        <family val="4"/>
      </rPr>
      <t>(D=A-B)</t>
    </r>
  </si>
  <si>
    <r>
      <t>政務</t>
    </r>
    <r>
      <rPr>
        <sz val="11"/>
        <rFont val="標楷體"/>
        <family val="4"/>
      </rPr>
      <t>人員</t>
    </r>
  </si>
  <si>
    <r>
      <t>公務</t>
    </r>
    <r>
      <rPr>
        <sz val="11"/>
        <rFont val="標楷體"/>
        <family val="4"/>
      </rPr>
      <t>人員</t>
    </r>
  </si>
  <si>
    <r>
      <t>教育</t>
    </r>
    <r>
      <rPr>
        <sz val="11"/>
        <rFont val="標楷體"/>
        <family val="4"/>
      </rPr>
      <t>人員</t>
    </r>
  </si>
  <si>
    <r>
      <t>軍職</t>
    </r>
    <r>
      <rPr>
        <sz val="11"/>
        <rFont val="標楷體"/>
        <family val="4"/>
      </rPr>
      <t>人員</t>
    </r>
  </si>
  <si>
    <t xml:space="preserve">                                                                                                                                           </t>
  </si>
  <si>
    <r>
      <t xml:space="preserve">                                中華民國96年1月至12月              </t>
    </r>
    <r>
      <rPr>
        <sz val="10"/>
        <rFont val="標楷體"/>
        <family val="4"/>
      </rPr>
      <t>單位：人；歲</t>
    </r>
    <r>
      <rPr>
        <sz val="12"/>
        <rFont val="標楷體"/>
        <family val="4"/>
      </rPr>
      <t xml:space="preserve">                                                                                   </t>
    </r>
  </si>
  <si>
    <r>
      <t xml:space="preserve">                                中華民國96年1月至12月           </t>
    </r>
    <r>
      <rPr>
        <sz val="10"/>
        <rFont val="標楷體"/>
        <family val="4"/>
      </rPr>
      <t>單位：人；歲</t>
    </r>
    <r>
      <rPr>
        <sz val="12"/>
        <rFont val="標楷體"/>
        <family val="4"/>
      </rPr>
      <t xml:space="preserve">                                                                                   </t>
    </r>
  </si>
  <si>
    <t xml:space="preserve">中華民國96年1月至12月                                                                                                              </t>
  </si>
  <si>
    <r>
      <t>兼領一次退職</t>
    </r>
    <r>
      <rPr>
        <sz val="12"/>
        <rFont val="標楷體"/>
        <family val="4"/>
      </rPr>
      <t>金與月退職金</t>
    </r>
  </si>
  <si>
    <r>
      <t>兼領一次退休</t>
    </r>
    <r>
      <rPr>
        <sz val="12"/>
        <rFont val="標楷體"/>
        <family val="4"/>
      </rPr>
      <t>金與月退休金</t>
    </r>
  </si>
  <si>
    <t xml:space="preserve">                                                                                                         </t>
  </si>
  <si>
    <t xml:space="preserve">中華民國96年1月至12月     </t>
  </si>
  <si>
    <r>
      <t xml:space="preserve">                             中華民國85年度至96年度        </t>
    </r>
    <r>
      <rPr>
        <sz val="9"/>
        <rFont val="標楷體"/>
        <family val="4"/>
      </rPr>
      <t xml:space="preserve">單位：人   </t>
    </r>
    <r>
      <rPr>
        <sz val="12"/>
        <rFont val="標楷體"/>
        <family val="4"/>
      </rPr>
      <t xml:space="preserve">                                              </t>
    </r>
  </si>
  <si>
    <t>88下半及 89年度</t>
  </si>
  <si>
    <r>
      <t>一次撫卹金及</t>
    </r>
    <r>
      <rPr>
        <sz val="10"/>
        <rFont val="標楷體"/>
        <family val="4"/>
      </rPr>
      <t>年撫卹金(一次卹金及年撫金)</t>
    </r>
  </si>
  <si>
    <r>
      <t>發還當事人及政府</t>
    </r>
    <r>
      <rPr>
        <sz val="12"/>
        <rFont val="標楷體"/>
        <family val="4"/>
      </rPr>
      <t>繳付之基金費用</t>
    </r>
  </si>
  <si>
    <r>
      <t>僅發還當事人繳付</t>
    </r>
    <r>
      <rPr>
        <sz val="12"/>
        <rFont val="Times New Roman"/>
        <family val="1"/>
      </rPr>
      <t xml:space="preserve">           </t>
    </r>
    <r>
      <rPr>
        <sz val="12"/>
        <rFont val="標楷體"/>
        <family val="4"/>
      </rPr>
      <t>之基金費用</t>
    </r>
  </si>
  <si>
    <t xml:space="preserve">    88下半及   89年度</t>
  </si>
  <si>
    <r>
      <t>一次撫卹金</t>
    </r>
    <r>
      <rPr>
        <sz val="12"/>
        <rFont val="標楷體"/>
        <family val="4"/>
      </rPr>
      <t>及年撫卹金</t>
    </r>
  </si>
  <si>
    <r>
      <t>發還原繳付</t>
    </r>
    <r>
      <rPr>
        <sz val="12"/>
        <rFont val="標楷體"/>
        <family val="4"/>
      </rPr>
      <t>基金費用</t>
    </r>
  </si>
  <si>
    <r>
      <t>一次卹金</t>
    </r>
    <r>
      <rPr>
        <sz val="12"/>
        <rFont val="標楷體"/>
        <family val="4"/>
      </rPr>
      <t>及年撫金</t>
    </r>
  </si>
  <si>
    <t>表2  歷年參加</t>
  </si>
  <si>
    <t>退撫基金人數</t>
  </si>
  <si>
    <t>政務
人員</t>
  </si>
  <si>
    <t>公務
人員</t>
  </si>
  <si>
    <t>教育
人員</t>
  </si>
  <si>
    <t>軍職
人員</t>
  </si>
  <si>
    <r>
      <t>附註：茲因本會於</t>
    </r>
    <r>
      <rPr>
        <sz val="10"/>
        <rFont val="Times New Roman"/>
        <family val="1"/>
      </rPr>
      <t>93</t>
    </r>
    <r>
      <rPr>
        <sz val="10"/>
        <rFont val="標楷體"/>
        <family val="4"/>
      </rPr>
      <t>年</t>
    </r>
    <r>
      <rPr>
        <sz val="10"/>
        <rFont val="Times New Roman"/>
        <family val="1"/>
      </rPr>
      <t>2</t>
    </r>
    <r>
      <rPr>
        <sz val="10"/>
        <rFont val="標楷體"/>
        <family val="4"/>
      </rPr>
      <t>月初接銓敘部統計室電話告知及傳真資料，始將臺灣省政府及所屬各縣市車輛行車事故</t>
    </r>
  </si>
  <si>
    <r>
      <t>鑑定委員會、臺灣省諮議會、國史館臺灣文獻館等</t>
    </r>
    <r>
      <rPr>
        <sz val="10"/>
        <rFont val="Times New Roman"/>
        <family val="1"/>
      </rPr>
      <t>14</t>
    </r>
    <r>
      <rPr>
        <sz val="10"/>
        <rFont val="標楷體"/>
        <family val="4"/>
      </rPr>
      <t>個機關之政府別改列為「中央政府」（按本會原建檔資料為</t>
    </r>
  </si>
  <si>
    <r>
      <t>　　　省市政府），故迄至</t>
    </r>
    <r>
      <rPr>
        <sz val="10"/>
        <rFont val="Times New Roman"/>
        <family val="1"/>
      </rPr>
      <t>92</t>
    </r>
    <r>
      <rPr>
        <sz val="10"/>
        <rFont val="標楷體"/>
        <family val="4"/>
      </rPr>
      <t>年度有關表內「省市政府」中政務人員及公務人員部分之相關統計數據均包含上述</t>
    </r>
  </si>
  <si>
    <r>
      <t>14</t>
    </r>
    <r>
      <rPr>
        <sz val="10"/>
        <rFont val="標楷體"/>
        <family val="4"/>
      </rPr>
      <t>個機關所屬之參加退撫基金人數。</t>
    </r>
  </si>
  <si>
    <t>　　　</t>
  </si>
  <si>
    <t>附錄1   提 撥 進 度 表</t>
  </si>
  <si>
    <t>單位：新台幣千元</t>
  </si>
  <si>
    <t>潛藏負債</t>
  </si>
  <si>
    <t>已提存退休基金</t>
  </si>
  <si>
    <t>未提撥</t>
  </si>
  <si>
    <t>已提撥比例</t>
  </si>
  <si>
    <t>涵蓋薪資</t>
  </si>
  <si>
    <t>未提撥退休金負債</t>
  </si>
  <si>
    <t>退休金負債</t>
  </si>
  <si>
    <t>(1)</t>
  </si>
  <si>
    <t>(2)</t>
  </si>
  <si>
    <t>(3)=(1)-(2)</t>
  </si>
  <si>
    <t>(2)/(1)</t>
  </si>
  <si>
    <t>(4)</t>
  </si>
  <si>
    <t>(3)/(4)</t>
  </si>
  <si>
    <r>
      <t xml:space="preserve">   </t>
    </r>
    <r>
      <rPr>
        <sz val="12"/>
        <rFont val="細明體"/>
        <family val="3"/>
      </rPr>
      <t xml:space="preserve"> 政務人員</t>
    </r>
  </si>
  <si>
    <r>
      <t xml:space="preserve"> </t>
    </r>
    <r>
      <rPr>
        <sz val="12"/>
        <rFont val="細明體"/>
        <family val="3"/>
      </rPr>
      <t xml:space="preserve">  公務人員</t>
    </r>
  </si>
  <si>
    <r>
      <t xml:space="preserve"> </t>
    </r>
    <r>
      <rPr>
        <sz val="12"/>
        <rFont val="細明體"/>
        <family val="3"/>
      </rPr>
      <t xml:space="preserve">  教育人員</t>
    </r>
  </si>
  <si>
    <r>
      <t xml:space="preserve"> </t>
    </r>
    <r>
      <rPr>
        <sz val="12"/>
        <rFont val="細明體"/>
        <family val="3"/>
      </rPr>
      <t xml:space="preserve">  軍職人員</t>
    </r>
  </si>
  <si>
    <t>合計</t>
  </si>
  <si>
    <t>註1：本表由財務組委託精算專家編製，係表達基金在本年度之提撥進度。</t>
  </si>
  <si>
    <r>
      <t>註</t>
    </r>
    <r>
      <rPr>
        <sz val="12"/>
        <rFont val="Times New Roman"/>
        <family val="1"/>
      </rPr>
      <t>2</t>
    </r>
    <r>
      <rPr>
        <sz val="12"/>
        <rFont val="細明體"/>
        <family val="3"/>
      </rPr>
      <t>：潛藏負債包含下列兩項退休金負債之和：</t>
    </r>
  </si>
  <si>
    <r>
      <t xml:space="preserve">   </t>
    </r>
    <r>
      <rPr>
        <sz val="12"/>
        <rFont val="Times New Roman"/>
        <family val="1"/>
      </rPr>
      <t xml:space="preserve"> </t>
    </r>
    <r>
      <rPr>
        <sz val="12"/>
        <rFont val="細明體"/>
        <family val="3"/>
      </rPr>
      <t xml:space="preserve"> （1）精算基準日領取給付人員之未來給付精算現值</t>
    </r>
  </si>
  <si>
    <r>
      <t xml:space="preserve">   </t>
    </r>
    <r>
      <rPr>
        <sz val="12"/>
        <rFont val="細明體"/>
        <family val="3"/>
      </rPr>
      <t xml:space="preserve">   （2）精算基準日在職人員之未來淨給付精算現值</t>
    </r>
  </si>
  <si>
    <r>
      <t xml:space="preserve">    </t>
    </r>
    <r>
      <rPr>
        <sz val="11"/>
        <rFont val="細明體"/>
        <family val="3"/>
      </rPr>
      <t xml:space="preserve">  </t>
    </r>
    <r>
      <rPr>
        <sz val="11"/>
        <rFont val="Times New Roman"/>
        <family val="1"/>
      </rPr>
      <t xml:space="preserve"> </t>
    </r>
    <r>
      <rPr>
        <sz val="11"/>
        <rFont val="細明體"/>
        <family val="3"/>
      </rPr>
      <t xml:space="preserve">     －未具有選擇權者(政務、公務、 教育人員：任職未滿十五年或年齡未滿五十歲；軍職人員：任職未滿</t>
    </r>
  </si>
  <si>
    <r>
      <t xml:space="preserve">                   </t>
    </r>
    <r>
      <rPr>
        <sz val="11"/>
        <rFont val="細明體"/>
        <family val="3"/>
      </rPr>
      <t>二十年及任職滿十五年但年齡未滿六十歲</t>
    </r>
    <r>
      <rPr>
        <sz val="11"/>
        <rFont val="Times New Roman"/>
        <family val="1"/>
      </rPr>
      <t>):</t>
    </r>
    <r>
      <rPr>
        <sz val="11"/>
        <rFont val="細明體"/>
        <family val="3"/>
      </rPr>
      <t>按一次退休金</t>
    </r>
    <r>
      <rPr>
        <sz val="11"/>
        <rFont val="Times New Roman"/>
        <family val="1"/>
      </rPr>
      <t>/</t>
    </r>
    <r>
      <rPr>
        <sz val="11"/>
        <rFont val="細明體"/>
        <family val="3"/>
      </rPr>
      <t>退伍金支</t>
    </r>
    <r>
      <rPr>
        <sz val="11"/>
        <rFont val="細明體"/>
        <family val="3"/>
      </rPr>
      <t>領方式計算其退休金負債。</t>
    </r>
  </si>
  <si>
    <r>
      <t xml:space="preserve">                   </t>
    </r>
    <r>
      <rPr>
        <sz val="11"/>
        <rFont val="細明體"/>
        <family val="3"/>
      </rPr>
      <t>－具有選擇權者</t>
    </r>
    <r>
      <rPr>
        <sz val="11"/>
        <rFont val="Times New Roman"/>
        <family val="1"/>
      </rPr>
      <t>(</t>
    </r>
    <r>
      <rPr>
        <sz val="11"/>
        <rFont val="細明體"/>
        <family val="3"/>
      </rPr>
      <t>政務、公務、</t>
    </r>
    <r>
      <rPr>
        <sz val="11"/>
        <rFont val="Times New Roman"/>
        <family val="1"/>
      </rPr>
      <t xml:space="preserve"> </t>
    </r>
    <r>
      <rPr>
        <sz val="11"/>
        <rFont val="細明體"/>
        <family val="3"/>
      </rPr>
      <t>教育人員：任職滿十五年且年齡滿五十歲；軍職人員：任職滿二十年或</t>
    </r>
  </si>
  <si>
    <r>
      <t xml:space="preserve">                  </t>
    </r>
    <r>
      <rPr>
        <sz val="11"/>
        <rFont val="細明體"/>
        <family val="3"/>
      </rPr>
      <t>任職滿十五年且年齡滿</t>
    </r>
    <r>
      <rPr>
        <sz val="11"/>
        <rFont val="Times New Roman"/>
        <family val="1"/>
      </rPr>
      <t xml:space="preserve"> </t>
    </r>
    <r>
      <rPr>
        <sz val="11"/>
        <rFont val="細明體"/>
        <family val="3"/>
      </rPr>
      <t>六十</t>
    </r>
    <r>
      <rPr>
        <sz val="11"/>
        <rFont val="Times New Roman"/>
        <family val="1"/>
      </rPr>
      <t xml:space="preserve"> </t>
    </r>
    <r>
      <rPr>
        <sz val="11"/>
        <rFont val="細明體"/>
        <family val="3"/>
      </rPr>
      <t>歲）：按月退休金</t>
    </r>
    <r>
      <rPr>
        <sz val="11"/>
        <rFont val="Times New Roman"/>
        <family val="1"/>
      </rPr>
      <t>/</t>
    </r>
    <r>
      <rPr>
        <sz val="11"/>
        <rFont val="細明體"/>
        <family val="3"/>
      </rPr>
      <t>月退休俸之現行組合</t>
    </r>
  </si>
  <si>
    <r>
      <t xml:space="preserve">                  </t>
    </r>
    <r>
      <rPr>
        <sz val="11"/>
        <rFont val="細明體"/>
        <family val="3"/>
      </rPr>
      <t>佔率</t>
    </r>
    <r>
      <rPr>
        <sz val="11"/>
        <rFont val="Times New Roman"/>
        <family val="1"/>
      </rPr>
      <t>(</t>
    </r>
    <r>
      <rPr>
        <sz val="11"/>
        <rFont val="細明體"/>
        <family val="3"/>
      </rPr>
      <t>亦即政務人員</t>
    </r>
    <r>
      <rPr>
        <sz val="11"/>
        <rFont val="Times New Roman"/>
        <family val="1"/>
      </rPr>
      <t>79%</t>
    </r>
    <r>
      <rPr>
        <sz val="11"/>
        <rFont val="細明體"/>
        <family val="3"/>
      </rPr>
      <t>、公務人員</t>
    </r>
    <r>
      <rPr>
        <sz val="11"/>
        <rFont val="Times New Roman"/>
        <family val="1"/>
      </rPr>
      <t>91%</t>
    </r>
    <r>
      <rPr>
        <sz val="11"/>
        <rFont val="細明體"/>
        <family val="3"/>
      </rPr>
      <t>、教育人員</t>
    </r>
    <r>
      <rPr>
        <sz val="11"/>
        <rFont val="Times New Roman"/>
        <family val="1"/>
      </rPr>
      <t>87%</t>
    </r>
    <r>
      <rPr>
        <sz val="11"/>
        <rFont val="細明體"/>
        <family val="3"/>
      </rPr>
      <t>、軍職人員</t>
    </r>
    <r>
      <rPr>
        <sz val="11"/>
        <rFont val="Times New Roman"/>
        <family val="1"/>
      </rPr>
      <t>98.8%)</t>
    </r>
    <r>
      <rPr>
        <sz val="11"/>
        <rFont val="細明體"/>
        <family val="3"/>
      </rPr>
      <t>計算其退休金負債。</t>
    </r>
  </si>
  <si>
    <r>
      <t>註</t>
    </r>
    <r>
      <rPr>
        <sz val="12"/>
        <rFont val="Times New Roman"/>
        <family val="1"/>
      </rPr>
      <t>3</t>
    </r>
    <r>
      <rPr>
        <sz val="12"/>
        <rFont val="細明體"/>
        <family val="3"/>
      </rPr>
      <t>：涵蓋薪資係精算基準日參加人員之年度本俸二倍合計數。</t>
    </r>
  </si>
  <si>
    <r>
      <t>註</t>
    </r>
    <r>
      <rPr>
        <sz val="11"/>
        <rFont val="Times New Roman"/>
        <family val="1"/>
      </rPr>
      <t>4</t>
    </r>
    <r>
      <rPr>
        <sz val="11"/>
        <rFont val="細明體"/>
        <family val="3"/>
      </rPr>
      <t>：精算評估之基礎：</t>
    </r>
  </si>
  <si>
    <r>
      <t xml:space="preserve">          </t>
    </r>
    <r>
      <rPr>
        <sz val="11"/>
        <rFont val="新細明體"/>
        <family val="1"/>
      </rPr>
      <t>基金淨資產及提撥狀況表，精算評估之基礎分述如下：</t>
    </r>
  </si>
  <si>
    <t>參加基金人員之分析</t>
  </si>
  <si>
    <t>參加基金人員於評價日之基本資料如下：</t>
  </si>
  <si>
    <t>政務人員</t>
  </si>
  <si>
    <t>公務人員</t>
  </si>
  <si>
    <t>教育人員</t>
  </si>
  <si>
    <t>軍職人員</t>
  </si>
  <si>
    <t>人數</t>
  </si>
  <si>
    <r>
      <t xml:space="preserve">    </t>
    </r>
    <r>
      <rPr>
        <sz val="12"/>
        <rFont val="細明體"/>
        <family val="3"/>
      </rPr>
      <t>採用</t>
    </r>
    <r>
      <rPr>
        <sz val="12"/>
        <rFont val="Times New Roman"/>
        <family val="1"/>
      </rPr>
      <t>92/12/31</t>
    </r>
    <r>
      <rPr>
        <sz val="12"/>
        <rFont val="細明體"/>
        <family val="3"/>
      </rPr>
      <t>之</t>
    </r>
    <r>
      <rPr>
        <sz val="12"/>
        <rFont val="細明體"/>
        <family val="3"/>
      </rPr>
      <t>在職人員資料進行推估</t>
    </r>
  </si>
  <si>
    <t>平均年齡</t>
  </si>
  <si>
    <t>平均年資</t>
  </si>
  <si>
    <r>
      <t>平均本俸</t>
    </r>
    <r>
      <rPr>
        <sz val="12"/>
        <rFont val="Times New Roman"/>
        <family val="1"/>
      </rPr>
      <t>/</t>
    </r>
    <r>
      <rPr>
        <sz val="12"/>
        <rFont val="新細明體"/>
        <family val="1"/>
      </rPr>
      <t>月俸額</t>
    </r>
    <r>
      <rPr>
        <sz val="12"/>
        <rFont val="Times New Roman"/>
        <family val="1"/>
      </rPr>
      <t>(</t>
    </r>
    <r>
      <rPr>
        <sz val="12"/>
        <rFont val="新細明體"/>
        <family val="1"/>
      </rPr>
      <t>單位</t>
    </r>
    <r>
      <rPr>
        <sz val="12"/>
        <rFont val="Times New Roman"/>
        <family val="1"/>
      </rPr>
      <t>=</t>
    </r>
    <r>
      <rPr>
        <sz val="12"/>
        <rFont val="新細明體"/>
        <family val="1"/>
      </rPr>
      <t>元</t>
    </r>
    <r>
      <rPr>
        <sz val="12"/>
        <rFont val="Times New Roman"/>
        <family val="1"/>
      </rPr>
      <t>)</t>
    </r>
  </si>
  <si>
    <t>精算評估之假設</t>
  </si>
  <si>
    <t>精算評估之假設係依基金第三次精算案於精算評估報告書之精算假設，重要假設彙整如下：</t>
  </si>
  <si>
    <t>折現率</t>
  </si>
  <si>
    <t>本俸調薪率</t>
  </si>
  <si>
    <r>
      <t>通膨相關調薪率</t>
    </r>
    <r>
      <rPr>
        <sz val="12"/>
        <rFont val="Times New Roman"/>
        <family val="1"/>
      </rPr>
      <t>0.6%</t>
    </r>
  </si>
  <si>
    <r>
      <t>職級變動調薪率</t>
    </r>
    <r>
      <rPr>
        <sz val="12"/>
        <rFont val="Times New Roman"/>
        <family val="1"/>
      </rPr>
      <t>+</t>
    </r>
    <r>
      <rPr>
        <sz val="12"/>
        <rFont val="新細明體"/>
        <family val="1"/>
      </rPr>
      <t>通膨相關調薪率</t>
    </r>
    <r>
      <rPr>
        <sz val="12"/>
        <rFont val="Times New Roman"/>
        <family val="1"/>
      </rPr>
      <t>0.6%</t>
    </r>
  </si>
  <si>
    <t>月退選擇比例</t>
  </si>
  <si>
    <t>精算評估之方法：潛藏負債係採加入年齡精算成本法評價。</t>
  </si>
  <si>
    <t>表56  歷年退撫</t>
  </si>
  <si>
    <t>基金預決算</t>
  </si>
  <si>
    <r>
      <t>中華民國</t>
    </r>
    <r>
      <rPr>
        <sz val="12"/>
        <rFont val="Times New Roman"/>
        <family val="1"/>
      </rPr>
      <t>85</t>
    </r>
  </si>
  <si>
    <r>
      <t>年度至</t>
    </r>
    <r>
      <rPr>
        <sz val="12"/>
        <rFont val="Times New Roman"/>
        <family val="1"/>
      </rPr>
      <t>96</t>
    </r>
    <r>
      <rPr>
        <sz val="12"/>
        <rFont val="標楷體"/>
        <family val="4"/>
      </rPr>
      <t>年度</t>
    </r>
  </si>
  <si>
    <t>單位：新台幣千元</t>
  </si>
  <si>
    <t>項目別</t>
  </si>
  <si>
    <t>基金收繳數</t>
  </si>
  <si>
    <t>基金給付數</t>
  </si>
  <si>
    <t>基金本金餘額</t>
  </si>
  <si>
    <t>作業</t>
  </si>
  <si>
    <t>外收入</t>
  </si>
  <si>
    <t>作業外支出</t>
  </si>
  <si>
    <t>作業外賸餘</t>
  </si>
  <si>
    <t>本年度賸餘</t>
  </si>
  <si>
    <t>行政補助款</t>
  </si>
  <si>
    <t>85年度</t>
  </si>
  <si>
    <t>86年度</t>
  </si>
  <si>
    <t>87年度</t>
  </si>
  <si>
    <t>88年度</t>
  </si>
  <si>
    <t>90年度</t>
  </si>
  <si>
    <t>91年度</t>
  </si>
  <si>
    <t>92年度</t>
  </si>
  <si>
    <t>93年度</t>
  </si>
  <si>
    <t>94年度</t>
  </si>
  <si>
    <t>95年度</t>
  </si>
  <si>
    <r>
      <t xml:space="preserve">             </t>
    </r>
    <r>
      <rPr>
        <sz val="10"/>
        <rFont val="標楷體"/>
        <family val="4"/>
      </rPr>
      <t>2.自95年度起，作業外收入及作業外支出中之投資損益、評價損益及匯兌損益等相對科目改採淨額表達。</t>
    </r>
  </si>
  <si>
    <t>民國96年12月31日</t>
  </si>
  <si>
    <r>
      <t>列計未實現損益</t>
    </r>
    <r>
      <rPr>
        <sz val="12"/>
        <rFont val="Times New Roman"/>
        <family val="1"/>
      </rPr>
      <t xml:space="preserve">      
</t>
    </r>
    <r>
      <rPr>
        <sz val="12"/>
        <rFont val="標楷體"/>
        <family val="4"/>
      </rPr>
      <t>後之收益率</t>
    </r>
    <r>
      <rPr>
        <sz val="12"/>
        <rFont val="Times New Roman"/>
        <family val="1"/>
      </rPr>
      <t>%</t>
    </r>
  </si>
  <si>
    <t>中華民國85</t>
  </si>
  <si>
    <t>年度至96年度</t>
  </si>
  <si>
    <r>
      <t xml:space="preserve">                </t>
    </r>
    <r>
      <rPr>
        <sz val="12"/>
        <rFont val="Times New Roman"/>
        <family val="1"/>
      </rPr>
      <t xml:space="preserve">                                    (</t>
    </r>
    <r>
      <rPr>
        <sz val="12"/>
        <rFont val="標楷體"/>
        <family val="4"/>
      </rPr>
      <t>民國</t>
    </r>
    <r>
      <rPr>
        <sz val="12"/>
        <rFont val="Times New Roman"/>
        <family val="1"/>
      </rPr>
      <t>96</t>
    </r>
    <r>
      <rPr>
        <sz val="12"/>
        <rFont val="標楷體"/>
        <family val="4"/>
      </rPr>
      <t>年</t>
    </r>
    <r>
      <rPr>
        <sz val="12"/>
        <rFont val="Times New Roman"/>
        <family val="1"/>
      </rPr>
      <t>12</t>
    </r>
    <r>
      <rPr>
        <sz val="12"/>
        <rFont val="標楷體"/>
        <family val="4"/>
      </rPr>
      <t>月</t>
    </r>
    <r>
      <rPr>
        <sz val="12"/>
        <rFont val="Times New Roman"/>
        <family val="1"/>
      </rPr>
      <t>15</t>
    </r>
    <r>
      <rPr>
        <sz val="12"/>
        <rFont val="標楷體"/>
        <family val="4"/>
      </rPr>
      <t>日至</t>
    </r>
    <r>
      <rPr>
        <sz val="12"/>
        <rFont val="Times New Roman"/>
        <family val="1"/>
      </rPr>
      <t>96</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日止</t>
    </r>
    <r>
      <rPr>
        <sz val="12"/>
        <rFont val="Times New Roman"/>
        <family val="1"/>
      </rPr>
      <t xml:space="preserve">) </t>
    </r>
    <r>
      <rPr>
        <sz val="10"/>
        <rFont val="Times New Roman"/>
        <family val="1"/>
      </rPr>
      <t xml:space="preserve">                      </t>
    </r>
    <r>
      <rPr>
        <sz val="10"/>
        <rFont val="標楷體"/>
        <family val="4"/>
      </rPr>
      <t>單位：新台幣元；</t>
    </r>
    <r>
      <rPr>
        <sz val="10"/>
        <rFont val="Times New Roman"/>
        <family val="1"/>
      </rPr>
      <t>%</t>
    </r>
  </si>
  <si>
    <r>
      <t xml:space="preserve">                </t>
    </r>
    <r>
      <rPr>
        <sz val="12"/>
        <rFont val="Times New Roman"/>
        <family val="1"/>
      </rPr>
      <t xml:space="preserve">                                    (</t>
    </r>
    <r>
      <rPr>
        <sz val="12"/>
        <rFont val="標楷體"/>
        <family val="4"/>
      </rPr>
      <t>民國</t>
    </r>
    <r>
      <rPr>
        <sz val="12"/>
        <rFont val="Times New Roman"/>
        <family val="1"/>
      </rPr>
      <t>96</t>
    </r>
    <r>
      <rPr>
        <sz val="12"/>
        <rFont val="標楷體"/>
        <family val="4"/>
      </rPr>
      <t>年</t>
    </r>
    <r>
      <rPr>
        <sz val="12"/>
        <rFont val="Times New Roman"/>
        <family val="1"/>
      </rPr>
      <t>12</t>
    </r>
    <r>
      <rPr>
        <sz val="12"/>
        <rFont val="標楷體"/>
        <family val="4"/>
      </rPr>
      <t>月</t>
    </r>
    <r>
      <rPr>
        <sz val="12"/>
        <rFont val="Times New Roman"/>
        <family val="1"/>
      </rPr>
      <t>15</t>
    </r>
    <r>
      <rPr>
        <sz val="12"/>
        <rFont val="標楷體"/>
        <family val="4"/>
      </rPr>
      <t>日至</t>
    </r>
    <r>
      <rPr>
        <sz val="12"/>
        <rFont val="Times New Roman"/>
        <family val="1"/>
      </rPr>
      <t>96</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日止</t>
    </r>
    <r>
      <rPr>
        <sz val="12"/>
        <rFont val="Times New Roman"/>
        <family val="1"/>
      </rPr>
      <t xml:space="preserve">) </t>
    </r>
    <r>
      <rPr>
        <sz val="10"/>
        <rFont val="Times New Roman"/>
        <family val="1"/>
      </rPr>
      <t xml:space="preserve">                     </t>
    </r>
    <r>
      <rPr>
        <sz val="10"/>
        <rFont val="標楷體"/>
        <family val="4"/>
      </rPr>
      <t>單位：新台幣元；</t>
    </r>
    <r>
      <rPr>
        <sz val="10"/>
        <rFont val="Times New Roman"/>
        <family val="1"/>
      </rPr>
      <t>%</t>
    </r>
  </si>
  <si>
    <t xml:space="preserve">        付基金費用者較少，是以本表係以49歲作為統計人數之上限級距。</t>
  </si>
  <si>
    <t>附錄3  歷年基金管理會行政經費預決算</t>
  </si>
  <si>
    <t>項目別</t>
  </si>
  <si>
    <t>85年度</t>
  </si>
  <si>
    <t>86年度</t>
  </si>
  <si>
    <t>87年度</t>
  </si>
  <si>
    <t>88年度</t>
  </si>
  <si>
    <t>90年度</t>
  </si>
  <si>
    <t>91年度</t>
  </si>
  <si>
    <t>92年度</t>
  </si>
  <si>
    <r>
      <t>3</t>
    </r>
    <r>
      <rPr>
        <sz val="11"/>
        <rFont val="細明體"/>
        <family val="3"/>
      </rPr>
      <t>月</t>
    </r>
  </si>
  <si>
    <r>
      <t>4</t>
    </r>
    <r>
      <rPr>
        <sz val="11"/>
        <rFont val="細明體"/>
        <family val="3"/>
      </rPr>
      <t>月</t>
    </r>
  </si>
  <si>
    <r>
      <t>5</t>
    </r>
    <r>
      <rPr>
        <sz val="11"/>
        <rFont val="細明體"/>
        <family val="3"/>
      </rPr>
      <t>月</t>
    </r>
  </si>
  <si>
    <r>
      <t>6</t>
    </r>
    <r>
      <rPr>
        <sz val="11"/>
        <rFont val="細明體"/>
        <family val="3"/>
      </rPr>
      <t>月</t>
    </r>
  </si>
  <si>
    <r>
      <t>7</t>
    </r>
    <r>
      <rPr>
        <sz val="11"/>
        <rFont val="細明體"/>
        <family val="3"/>
      </rPr>
      <t>月</t>
    </r>
  </si>
  <si>
    <r>
      <t>8</t>
    </r>
    <r>
      <rPr>
        <sz val="11"/>
        <rFont val="細明體"/>
        <family val="3"/>
      </rPr>
      <t>月</t>
    </r>
  </si>
  <si>
    <r>
      <t>9</t>
    </r>
    <r>
      <rPr>
        <sz val="11"/>
        <rFont val="細明體"/>
        <family val="3"/>
      </rPr>
      <t>月</t>
    </r>
  </si>
  <si>
    <r>
      <t>10</t>
    </r>
    <r>
      <rPr>
        <sz val="11"/>
        <rFont val="細明體"/>
        <family val="3"/>
      </rPr>
      <t>月</t>
    </r>
  </si>
  <si>
    <r>
      <t>11</t>
    </r>
    <r>
      <rPr>
        <sz val="11"/>
        <rFont val="細明體"/>
        <family val="3"/>
      </rPr>
      <t>月</t>
    </r>
  </si>
  <si>
    <r>
      <t>12</t>
    </r>
    <r>
      <rPr>
        <sz val="11"/>
        <rFont val="細明體"/>
        <family val="3"/>
      </rPr>
      <t>月</t>
    </r>
  </si>
  <si>
    <t xml:space="preserve"> </t>
  </si>
  <si>
    <t>中心配置</t>
  </si>
  <si>
    <t>允許變動區間</t>
  </si>
  <si>
    <t>金額</t>
  </si>
  <si>
    <t>比例(%)</t>
  </si>
  <si>
    <t>身分別</t>
  </si>
  <si>
    <t>對涵蓋薪資之比例</t>
  </si>
  <si>
    <r>
      <t>兼領一次退職</t>
    </r>
    <r>
      <rPr>
        <sz val="12"/>
        <rFont val="標楷體"/>
        <family val="4"/>
      </rPr>
      <t>金與月退職金</t>
    </r>
  </si>
  <si>
    <r>
      <t>兼領一次退休</t>
    </r>
    <r>
      <rPr>
        <sz val="11"/>
        <rFont val="標楷體"/>
        <family val="4"/>
      </rPr>
      <t>金與月退休金</t>
    </r>
  </si>
  <si>
    <r>
      <t>發還原繳付</t>
    </r>
    <r>
      <rPr>
        <sz val="12"/>
        <rFont val="標楷體"/>
        <family val="4"/>
      </rPr>
      <t>基金費用</t>
    </r>
  </si>
  <si>
    <r>
      <t>未併計年資</t>
    </r>
    <r>
      <rPr>
        <sz val="12"/>
        <rFont val="標楷體"/>
        <family val="4"/>
      </rPr>
      <t>退費</t>
    </r>
  </si>
  <si>
    <r>
      <t>一次卹金</t>
    </r>
    <r>
      <rPr>
        <sz val="12"/>
        <rFont val="標楷體"/>
        <family val="4"/>
      </rPr>
      <t>及年撫金</t>
    </r>
  </si>
  <si>
    <t>96年度</t>
  </si>
  <si>
    <t xml:space="preserve">                  中華民國85年度至96年度</t>
  </si>
  <si>
    <r>
      <t>年度至</t>
    </r>
    <r>
      <rPr>
        <sz val="12"/>
        <rFont val="Times New Roman"/>
        <family val="1"/>
      </rPr>
      <t>96</t>
    </r>
    <r>
      <rPr>
        <sz val="12"/>
        <rFont val="標楷體"/>
        <family val="4"/>
      </rPr>
      <t>年度</t>
    </r>
  </si>
  <si>
    <t>96年度</t>
  </si>
  <si>
    <r>
      <t>下半及</t>
    </r>
    <r>
      <rPr>
        <sz val="12"/>
        <rFont val="Times New Roman"/>
        <family val="1"/>
      </rPr>
      <t>89</t>
    </r>
    <r>
      <rPr>
        <sz val="12"/>
        <rFont val="標楷體"/>
        <family val="4"/>
      </rPr>
      <t>年度至</t>
    </r>
    <r>
      <rPr>
        <sz val="12"/>
        <rFont val="Times New Roman"/>
        <family val="1"/>
      </rPr>
      <t>96</t>
    </r>
    <r>
      <rPr>
        <sz val="12"/>
        <rFont val="標楷體"/>
        <family val="4"/>
      </rPr>
      <t>年度</t>
    </r>
    <r>
      <rPr>
        <sz val="12"/>
        <rFont val="Times New Roman"/>
        <family val="1"/>
      </rPr>
      <t xml:space="preserve">              </t>
    </r>
  </si>
  <si>
    <r>
      <t>85</t>
    </r>
    <r>
      <rPr>
        <sz val="12"/>
        <rFont val="標楷體"/>
        <family val="4"/>
      </rPr>
      <t>年度至</t>
    </r>
    <r>
      <rPr>
        <sz val="12"/>
        <rFont val="Times New Roman"/>
        <family val="1"/>
      </rPr>
      <t>96</t>
    </r>
    <r>
      <rPr>
        <sz val="12"/>
        <rFont val="標楷體"/>
        <family val="4"/>
      </rPr>
      <t>年度</t>
    </r>
  </si>
  <si>
    <r>
      <t>86</t>
    </r>
    <r>
      <rPr>
        <sz val="12"/>
        <rFont val="標楷體"/>
        <family val="4"/>
      </rPr>
      <t>年度至</t>
    </r>
    <r>
      <rPr>
        <sz val="12"/>
        <rFont val="Times New Roman"/>
        <family val="1"/>
      </rPr>
      <t>96</t>
    </r>
    <r>
      <rPr>
        <sz val="12"/>
        <rFont val="標楷體"/>
        <family val="4"/>
      </rPr>
      <t>年度</t>
    </r>
  </si>
  <si>
    <t>表48  歷年定期退撫給與之發放人數及金額</t>
  </si>
  <si>
    <t xml:space="preserve">                                中華民國85年度至96年度</t>
  </si>
  <si>
    <t>單位：人；新台幣元</t>
  </si>
  <si>
    <t>項目別</t>
  </si>
  <si>
    <t>總計</t>
  </si>
  <si>
    <t>政務人員</t>
  </si>
  <si>
    <t>公務人員</t>
  </si>
  <si>
    <t>教育人員</t>
  </si>
  <si>
    <t>軍職人員</t>
  </si>
  <si>
    <t>人數</t>
  </si>
  <si>
    <t>金額</t>
  </si>
  <si>
    <t>85年度</t>
  </si>
  <si>
    <t>86年度</t>
  </si>
  <si>
    <t>87年度</t>
  </si>
  <si>
    <t>88年度</t>
  </si>
  <si>
    <t>90年度</t>
  </si>
  <si>
    <t>91年度</t>
  </si>
  <si>
    <t>92年度</t>
  </si>
  <si>
    <t>93年度</t>
  </si>
  <si>
    <t>95年度</t>
  </si>
  <si>
    <r>
      <t>附註：1.本表以參加公務人員退休撫卹基金之政務人員、公務人員、教育人員及軍職人員為統計對象。</t>
    </r>
    <r>
      <rPr>
        <sz val="10"/>
        <rFont val="Times New Roman"/>
        <family val="1"/>
      </rPr>
      <t xml:space="preserve"> </t>
    </r>
  </si>
  <si>
    <t xml:space="preserve">      2.定期退撫給與包含月退休金(退休俸)、月撫慰金(退休俸半數)、因公傷病退休(職)金、贍養金、贍養金半數</t>
  </si>
  <si>
    <t xml:space="preserve">        及年撫卹金等項目。</t>
  </si>
  <si>
    <t>表49  定期退撫給與之發放人數及金額明細</t>
  </si>
  <si>
    <r>
      <t xml:space="preserve">                                 中華民國96年1月至12月                           </t>
    </r>
    <r>
      <rPr>
        <sz val="10"/>
        <rFont val="標楷體"/>
        <family val="4"/>
      </rPr>
      <t>單位：人；新台幣元</t>
    </r>
  </si>
  <si>
    <t>總計</t>
  </si>
  <si>
    <t>託</t>
  </si>
  <si>
    <t>經</t>
  </si>
  <si>
    <t>項目</t>
  </si>
  <si>
    <t>運用項目</t>
  </si>
  <si>
    <t>區分</t>
  </si>
  <si>
    <r>
      <t>比例</t>
    </r>
    <r>
      <rPr>
        <sz val="13"/>
        <rFont val="Times New Roman"/>
        <family val="1"/>
      </rPr>
      <t>(%)</t>
    </r>
  </si>
  <si>
    <t>金額</t>
  </si>
  <si>
    <r>
      <t>比例</t>
    </r>
    <r>
      <rPr>
        <sz val="13"/>
        <rFont val="Times New Roman"/>
        <family val="1"/>
      </rPr>
      <t>(%)</t>
    </r>
  </si>
  <si>
    <t>~</t>
  </si>
  <si>
    <t>一、</t>
  </si>
  <si>
    <r>
      <t>定期存款</t>
    </r>
  </si>
  <si>
    <t>台幣</t>
  </si>
  <si>
    <t>外幣</t>
  </si>
  <si>
    <t>二、</t>
  </si>
  <si>
    <t>短期票券及庫券</t>
  </si>
  <si>
    <t>國內</t>
  </si>
  <si>
    <t>國外</t>
  </si>
  <si>
    <t>三、</t>
  </si>
  <si>
    <r>
      <t>債券</t>
    </r>
    <r>
      <rPr>
        <sz val="13"/>
        <rFont val="Times New Roman"/>
        <family val="1"/>
      </rPr>
      <t xml:space="preserve">           </t>
    </r>
  </si>
  <si>
    <t>四、</t>
  </si>
  <si>
    <t>與公務人員福利有關設施之投資及貸款</t>
  </si>
  <si>
    <t>五、</t>
  </si>
  <si>
    <t>各級政府或公營事業辦理經濟建設之貸款或投資</t>
  </si>
  <si>
    <t>六、</t>
  </si>
  <si>
    <r>
      <t>國內上市</t>
    </r>
    <r>
      <rPr>
        <sz val="13"/>
        <rFont val="Times New Roman"/>
        <family val="1"/>
      </rPr>
      <t>(</t>
    </r>
    <r>
      <rPr>
        <sz val="13"/>
        <rFont val="標楷體"/>
        <family val="4"/>
      </rPr>
      <t>上櫃</t>
    </r>
    <r>
      <rPr>
        <sz val="13"/>
        <rFont val="Times New Roman"/>
        <family val="1"/>
      </rPr>
      <t>)</t>
    </r>
    <r>
      <rPr>
        <sz val="13"/>
        <rFont val="標楷體"/>
        <family val="4"/>
      </rPr>
      <t>公司股票及指數股票型基金</t>
    </r>
  </si>
  <si>
    <t>七、</t>
  </si>
  <si>
    <r>
      <t>國外上市公司股票及</t>
    </r>
    <r>
      <rPr>
        <sz val="13"/>
        <rFont val="Times New Roman"/>
        <family val="1"/>
      </rPr>
      <t>ETF</t>
    </r>
  </si>
  <si>
    <r>
      <t>八</t>
    </r>
    <r>
      <rPr>
        <u val="singleAccounting"/>
        <sz val="13"/>
        <rFont val="標楷體"/>
        <family val="4"/>
      </rPr>
      <t>、</t>
    </r>
  </si>
  <si>
    <t>委</t>
  </si>
  <si>
    <r>
      <t>九</t>
    </r>
    <r>
      <rPr>
        <u val="singleAccounting"/>
        <sz val="13"/>
        <rFont val="標楷體"/>
        <family val="4"/>
      </rPr>
      <t>、</t>
    </r>
  </si>
  <si>
    <t>股票</t>
  </si>
  <si>
    <t>債券</t>
  </si>
  <si>
    <t>營</t>
  </si>
  <si>
    <r>
      <t>(</t>
    </r>
    <r>
      <rPr>
        <sz val="13"/>
        <rFont val="標楷體"/>
        <family val="4"/>
      </rPr>
      <t>註一</t>
    </r>
    <r>
      <rPr>
        <sz val="13"/>
        <rFont val="Times New Roman"/>
        <family val="1"/>
      </rPr>
      <t>)</t>
    </r>
  </si>
  <si>
    <t xml:space="preserve">    得之3.695%估算。</t>
  </si>
  <si>
    <t xml:space="preserve">    別配置比重加權而得之3.966%估算。</t>
  </si>
  <si>
    <t>表51  退撫基金運用組合規劃比較表</t>
  </si>
  <si>
    <t>類型</t>
  </si>
  <si>
    <t>實際運用配置</t>
  </si>
  <si>
    <t>比例(%)</t>
  </si>
  <si>
    <r>
      <t>一、債券</t>
    </r>
    <r>
      <rPr>
        <sz val="12"/>
        <rFont val="Times New Roman"/>
        <family val="1"/>
      </rPr>
      <t xml:space="preserve">  </t>
    </r>
    <r>
      <rPr>
        <sz val="12"/>
        <rFont val="標楷體"/>
        <family val="4"/>
      </rPr>
      <t xml:space="preserve"> </t>
    </r>
  </si>
  <si>
    <r>
      <t>4</t>
    </r>
    <r>
      <rPr>
        <sz val="12"/>
        <rFont val="新細明體"/>
        <family val="1"/>
      </rPr>
      <t>.0</t>
    </r>
    <r>
      <rPr>
        <sz val="12"/>
        <rFont val="新細明體"/>
        <family val="1"/>
      </rPr>
      <t>~</t>
    </r>
    <r>
      <rPr>
        <sz val="12"/>
        <rFont val="新細明體"/>
        <family val="1"/>
      </rPr>
      <t>8.0</t>
    </r>
  </si>
  <si>
    <r>
      <t>1</t>
    </r>
    <r>
      <rPr>
        <sz val="12"/>
        <rFont val="新細明體"/>
        <family val="1"/>
      </rPr>
      <t>43.23</t>
    </r>
    <r>
      <rPr>
        <sz val="12"/>
        <rFont val="新細明體"/>
        <family val="1"/>
      </rPr>
      <t>~</t>
    </r>
    <r>
      <rPr>
        <sz val="12"/>
        <rFont val="新細明體"/>
        <family val="1"/>
      </rPr>
      <t>286.47</t>
    </r>
  </si>
  <si>
    <t>固定收益</t>
  </si>
  <si>
    <t xml:space="preserve">           </t>
  </si>
  <si>
    <r>
      <t>4</t>
    </r>
    <r>
      <rPr>
        <sz val="12"/>
        <rFont val="新細明體"/>
        <family val="1"/>
      </rPr>
      <t>.0</t>
    </r>
    <r>
      <rPr>
        <sz val="12"/>
        <rFont val="新細明體"/>
        <family val="1"/>
      </rPr>
      <t>~1</t>
    </r>
    <r>
      <rPr>
        <sz val="12"/>
        <rFont val="新細明體"/>
        <family val="1"/>
      </rPr>
      <t>0.0</t>
    </r>
  </si>
  <si>
    <r>
      <t>1</t>
    </r>
    <r>
      <rPr>
        <sz val="12"/>
        <rFont val="新細明體"/>
        <family val="1"/>
      </rPr>
      <t>43.23</t>
    </r>
    <r>
      <rPr>
        <sz val="12"/>
        <rFont val="新細明體"/>
        <family val="1"/>
      </rPr>
      <t>~</t>
    </r>
    <r>
      <rPr>
        <sz val="12"/>
        <rFont val="新細明體"/>
        <family val="1"/>
      </rPr>
      <t>3</t>
    </r>
    <r>
      <rPr>
        <sz val="12"/>
        <rFont val="新細明體"/>
        <family val="1"/>
      </rPr>
      <t>58.</t>
    </r>
    <r>
      <rPr>
        <sz val="12"/>
        <rFont val="新細明體"/>
        <family val="1"/>
      </rPr>
      <t>09</t>
    </r>
  </si>
  <si>
    <t>二、定期存款</t>
  </si>
  <si>
    <r>
      <t>4</t>
    </r>
    <r>
      <rPr>
        <sz val="12"/>
        <rFont val="新細明體"/>
        <family val="1"/>
      </rPr>
      <t>.8</t>
    </r>
    <r>
      <rPr>
        <sz val="12"/>
        <rFont val="新細明體"/>
        <family val="1"/>
      </rPr>
      <t>~</t>
    </r>
    <r>
      <rPr>
        <sz val="12"/>
        <rFont val="新細明體"/>
        <family val="1"/>
      </rPr>
      <t>18.0</t>
    </r>
  </si>
  <si>
    <r>
      <t>1</t>
    </r>
    <r>
      <rPr>
        <sz val="12"/>
        <rFont val="新細明體"/>
        <family val="1"/>
      </rPr>
      <t>71.88</t>
    </r>
    <r>
      <rPr>
        <sz val="12"/>
        <rFont val="新細明體"/>
        <family val="1"/>
      </rPr>
      <t>~</t>
    </r>
    <r>
      <rPr>
        <sz val="12"/>
        <rFont val="新細明體"/>
        <family val="1"/>
      </rPr>
      <t>644.56</t>
    </r>
  </si>
  <si>
    <r>
      <t>4</t>
    </r>
    <r>
      <rPr>
        <sz val="12"/>
        <rFont val="新細明體"/>
        <family val="1"/>
      </rPr>
      <t>.0</t>
    </r>
    <r>
      <rPr>
        <sz val="12"/>
        <rFont val="新細明體"/>
        <family val="1"/>
      </rPr>
      <t>~</t>
    </r>
    <r>
      <rPr>
        <sz val="12"/>
        <rFont val="新細明體"/>
        <family val="1"/>
      </rPr>
      <t>18.0</t>
    </r>
  </si>
  <si>
    <r>
      <t>1</t>
    </r>
    <r>
      <rPr>
        <sz val="12"/>
        <rFont val="新細明體"/>
        <family val="1"/>
      </rPr>
      <t>43.23</t>
    </r>
    <r>
      <rPr>
        <sz val="12"/>
        <rFont val="新細明體"/>
        <family val="1"/>
      </rPr>
      <t>~</t>
    </r>
    <r>
      <rPr>
        <sz val="12"/>
        <rFont val="新細明體"/>
        <family val="1"/>
      </rPr>
      <t>644.56</t>
    </r>
  </si>
  <si>
    <t>三、短期票券及庫券</t>
  </si>
  <si>
    <r>
      <t>0.0</t>
    </r>
    <r>
      <rPr>
        <sz val="12"/>
        <rFont val="新細明體"/>
        <family val="1"/>
      </rPr>
      <t>~</t>
    </r>
    <r>
      <rPr>
        <sz val="12"/>
        <rFont val="新細明體"/>
        <family val="1"/>
      </rPr>
      <t>0.5</t>
    </r>
  </si>
  <si>
    <r>
      <t>0.</t>
    </r>
    <r>
      <rPr>
        <sz val="12"/>
        <rFont val="新細明體"/>
        <family val="1"/>
      </rPr>
      <t>00</t>
    </r>
    <r>
      <rPr>
        <sz val="12"/>
        <rFont val="新細明體"/>
        <family val="1"/>
      </rPr>
      <t>~</t>
    </r>
    <r>
      <rPr>
        <sz val="12"/>
        <rFont val="新細明體"/>
        <family val="1"/>
      </rPr>
      <t>17.19</t>
    </r>
  </si>
  <si>
    <r>
      <t>四、</t>
    </r>
    <r>
      <rPr>
        <sz val="11"/>
        <rFont val="標楷體"/>
        <family val="4"/>
      </rPr>
      <t>與公務人員福利有關設</t>
    </r>
    <r>
      <rPr>
        <sz val="11"/>
        <rFont val="Times New Roman"/>
        <family val="1"/>
      </rPr>
      <t xml:space="preserve">                 </t>
    </r>
  </si>
  <si>
    <r>
      <t>0</t>
    </r>
    <r>
      <rPr>
        <sz val="12"/>
        <rFont val="新細明體"/>
        <family val="1"/>
      </rPr>
      <t>.5</t>
    </r>
  </si>
  <si>
    <r>
      <t>0</t>
    </r>
    <r>
      <rPr>
        <sz val="12"/>
        <rFont val="新細明體"/>
        <family val="1"/>
      </rPr>
      <t>.0</t>
    </r>
    <r>
      <rPr>
        <sz val="12"/>
        <rFont val="新細明體"/>
        <family val="1"/>
      </rPr>
      <t>~</t>
    </r>
    <r>
      <rPr>
        <sz val="12"/>
        <rFont val="新細明體"/>
        <family val="1"/>
      </rPr>
      <t>0.6</t>
    </r>
  </si>
  <si>
    <r>
      <t>0</t>
    </r>
    <r>
      <rPr>
        <sz val="12"/>
        <rFont val="新細明體"/>
        <family val="1"/>
      </rPr>
      <t>.00</t>
    </r>
    <r>
      <rPr>
        <sz val="12"/>
        <rFont val="新細明體"/>
        <family val="1"/>
      </rPr>
      <t>~</t>
    </r>
    <r>
      <rPr>
        <sz val="12"/>
        <rFont val="新細明體"/>
        <family val="1"/>
      </rPr>
      <t>21.49</t>
    </r>
  </si>
  <si>
    <r>
      <t xml:space="preserve">        </t>
    </r>
    <r>
      <rPr>
        <sz val="12"/>
        <rFont val="標楷體"/>
        <family val="4"/>
      </rPr>
      <t>施之投資及貸款</t>
    </r>
  </si>
  <si>
    <r>
      <t>五、</t>
    </r>
    <r>
      <rPr>
        <sz val="11"/>
        <rFont val="標楷體"/>
        <family val="4"/>
      </rPr>
      <t>各級政府或公營事業</t>
    </r>
  </si>
  <si>
    <r>
      <t xml:space="preserve">    </t>
    </r>
    <r>
      <rPr>
        <sz val="11"/>
        <rFont val="標楷體"/>
        <family val="4"/>
      </rPr>
      <t>辦理經濟建設之貸款</t>
    </r>
  </si>
  <si>
    <r>
      <t>0</t>
    </r>
    <r>
      <rPr>
        <sz val="12"/>
        <rFont val="新細明體"/>
        <family val="1"/>
      </rPr>
      <t>.0</t>
    </r>
    <r>
      <rPr>
        <sz val="12"/>
        <rFont val="新細明體"/>
        <family val="1"/>
      </rPr>
      <t>~</t>
    </r>
    <r>
      <rPr>
        <sz val="12"/>
        <rFont val="新細明體"/>
        <family val="1"/>
      </rPr>
      <t>0.12</t>
    </r>
  </si>
  <si>
    <r>
      <t>0.00~</t>
    </r>
    <r>
      <rPr>
        <sz val="12"/>
        <rFont val="新細明體"/>
        <family val="1"/>
      </rPr>
      <t>4.30</t>
    </r>
  </si>
  <si>
    <t xml:space="preserve">    或投資</t>
  </si>
  <si>
    <t>資本利得</t>
  </si>
  <si>
    <t>六、國內上市(上櫃)公司股</t>
  </si>
  <si>
    <r>
      <t>10</t>
    </r>
    <r>
      <rPr>
        <sz val="12"/>
        <rFont val="新細明體"/>
        <family val="1"/>
      </rPr>
      <t>.8</t>
    </r>
    <r>
      <rPr>
        <sz val="12"/>
        <rFont val="新細明體"/>
        <family val="1"/>
      </rPr>
      <t>~</t>
    </r>
    <r>
      <rPr>
        <sz val="12"/>
        <rFont val="新細明體"/>
        <family val="1"/>
      </rPr>
      <t>2</t>
    </r>
    <r>
      <rPr>
        <sz val="12"/>
        <rFont val="新細明體"/>
        <family val="1"/>
      </rPr>
      <t>0</t>
    </r>
    <r>
      <rPr>
        <sz val="12"/>
        <rFont val="新細明體"/>
        <family val="1"/>
      </rPr>
      <t>.0</t>
    </r>
  </si>
  <si>
    <r>
      <t>3</t>
    </r>
    <r>
      <rPr>
        <sz val="12"/>
        <rFont val="新細明體"/>
        <family val="1"/>
      </rPr>
      <t>86.73</t>
    </r>
    <r>
      <rPr>
        <sz val="12"/>
        <rFont val="新細明體"/>
        <family val="1"/>
      </rPr>
      <t>~</t>
    </r>
    <r>
      <rPr>
        <sz val="12"/>
        <rFont val="新細明體"/>
        <family val="1"/>
      </rPr>
      <t>716.17</t>
    </r>
  </si>
  <si>
    <t xml:space="preserve">    票及指數股票型基金</t>
  </si>
  <si>
    <t>七、國外上市公司股票及指</t>
  </si>
  <si>
    <r>
      <t>0</t>
    </r>
    <r>
      <rPr>
        <sz val="12"/>
        <rFont val="新細明體"/>
        <family val="1"/>
      </rPr>
      <t>.0</t>
    </r>
    <r>
      <rPr>
        <sz val="12"/>
        <rFont val="新細明體"/>
        <family val="1"/>
      </rPr>
      <t>~3</t>
    </r>
    <r>
      <rPr>
        <sz val="12"/>
        <rFont val="新細明體"/>
        <family val="1"/>
      </rPr>
      <t>.0</t>
    </r>
  </si>
  <si>
    <r>
      <t>0</t>
    </r>
    <r>
      <rPr>
        <sz val="12"/>
        <rFont val="新細明體"/>
        <family val="1"/>
      </rPr>
      <t>.00</t>
    </r>
    <r>
      <rPr>
        <sz val="12"/>
        <rFont val="新細明體"/>
        <family val="1"/>
      </rPr>
      <t>~</t>
    </r>
    <r>
      <rPr>
        <sz val="12"/>
        <rFont val="新細明體"/>
        <family val="1"/>
      </rPr>
      <t>107.43</t>
    </r>
  </si>
  <si>
    <r>
      <t xml:space="preserve">        </t>
    </r>
    <r>
      <rPr>
        <sz val="12"/>
        <rFont val="標楷體"/>
        <family val="4"/>
      </rPr>
      <t>股票型基金</t>
    </r>
  </si>
  <si>
    <r>
      <t>八、受益憑證</t>
    </r>
    <r>
      <rPr>
        <sz val="12"/>
        <rFont val="Times New Roman"/>
        <family val="1"/>
      </rPr>
      <t xml:space="preserve">    </t>
    </r>
    <r>
      <rPr>
        <sz val="12"/>
        <rFont val="標楷體"/>
        <family val="4"/>
      </rPr>
      <t xml:space="preserve"> </t>
    </r>
  </si>
  <si>
    <r>
      <t>0</t>
    </r>
    <r>
      <rPr>
        <sz val="12"/>
        <rFont val="新細明體"/>
        <family val="1"/>
      </rPr>
      <t>.0</t>
    </r>
    <r>
      <rPr>
        <sz val="12"/>
        <rFont val="新細明體"/>
        <family val="1"/>
      </rPr>
      <t>~</t>
    </r>
    <r>
      <rPr>
        <sz val="12"/>
        <rFont val="新細明體"/>
        <family val="1"/>
      </rPr>
      <t>2.0</t>
    </r>
  </si>
  <si>
    <r>
      <t>0</t>
    </r>
    <r>
      <rPr>
        <sz val="12"/>
        <rFont val="新細明體"/>
        <family val="1"/>
      </rPr>
      <t>.00</t>
    </r>
    <r>
      <rPr>
        <sz val="12"/>
        <rFont val="新細明體"/>
        <family val="1"/>
      </rPr>
      <t>~</t>
    </r>
    <r>
      <rPr>
        <sz val="12"/>
        <rFont val="新細明體"/>
        <family val="1"/>
      </rPr>
      <t>71.62</t>
    </r>
  </si>
  <si>
    <r>
      <t>2</t>
    </r>
    <r>
      <rPr>
        <sz val="12"/>
        <rFont val="新細明體"/>
        <family val="1"/>
      </rPr>
      <t>.0</t>
    </r>
    <r>
      <rPr>
        <sz val="12"/>
        <rFont val="新細明體"/>
        <family val="1"/>
      </rPr>
      <t>~</t>
    </r>
    <r>
      <rPr>
        <sz val="12"/>
        <rFont val="新細明體"/>
        <family val="1"/>
      </rPr>
      <t>7.2</t>
    </r>
  </si>
  <si>
    <r>
      <t>7</t>
    </r>
    <r>
      <rPr>
        <sz val="12"/>
        <rFont val="新細明體"/>
        <family val="1"/>
      </rPr>
      <t>1.62</t>
    </r>
    <r>
      <rPr>
        <sz val="12"/>
        <rFont val="新細明體"/>
        <family val="1"/>
      </rPr>
      <t>~</t>
    </r>
    <r>
      <rPr>
        <sz val="12"/>
        <rFont val="新細明體"/>
        <family val="1"/>
      </rPr>
      <t>257.82</t>
    </r>
  </si>
  <si>
    <r>
      <t>1</t>
    </r>
    <r>
      <rPr>
        <sz val="12"/>
        <rFont val="新細明體"/>
        <family val="1"/>
      </rPr>
      <t>5</t>
    </r>
    <r>
      <rPr>
        <sz val="12"/>
        <rFont val="新細明體"/>
        <family val="1"/>
      </rPr>
      <t>.0~</t>
    </r>
    <r>
      <rPr>
        <sz val="12"/>
        <rFont val="新細明體"/>
        <family val="1"/>
      </rPr>
      <t>26.4</t>
    </r>
  </si>
  <si>
    <r>
      <t>1</t>
    </r>
    <r>
      <rPr>
        <sz val="12"/>
        <rFont val="新細明體"/>
        <family val="1"/>
      </rPr>
      <t>2</t>
    </r>
    <r>
      <rPr>
        <sz val="12"/>
        <rFont val="新細明體"/>
        <family val="1"/>
      </rPr>
      <t>.0</t>
    </r>
    <r>
      <rPr>
        <sz val="12"/>
        <rFont val="新細明體"/>
        <family val="1"/>
      </rPr>
      <t>~</t>
    </r>
    <r>
      <rPr>
        <sz val="12"/>
        <rFont val="新細明體"/>
        <family val="1"/>
      </rPr>
      <t>20.4</t>
    </r>
  </si>
  <si>
    <r>
      <t>5</t>
    </r>
    <r>
      <rPr>
        <sz val="12"/>
        <rFont val="新細明體"/>
        <family val="1"/>
      </rPr>
      <t>37.13</t>
    </r>
    <r>
      <rPr>
        <sz val="12"/>
        <rFont val="新細明體"/>
        <family val="1"/>
      </rPr>
      <t>~9</t>
    </r>
    <r>
      <rPr>
        <sz val="12"/>
        <rFont val="新細明體"/>
        <family val="1"/>
      </rPr>
      <t>45.35</t>
    </r>
  </si>
  <si>
    <r>
      <t>3.0</t>
    </r>
    <r>
      <rPr>
        <sz val="12"/>
        <rFont val="新細明體"/>
        <family val="1"/>
      </rPr>
      <t>~</t>
    </r>
    <r>
      <rPr>
        <sz val="12"/>
        <rFont val="新細明體"/>
        <family val="1"/>
      </rPr>
      <t>6.0</t>
    </r>
  </si>
  <si>
    <r>
      <t>1</t>
    </r>
    <r>
      <rPr>
        <sz val="12"/>
        <rFont val="新細明體"/>
        <family val="1"/>
      </rPr>
      <t>5</t>
    </r>
    <r>
      <rPr>
        <sz val="12"/>
        <rFont val="新細明體"/>
        <family val="1"/>
      </rPr>
      <t>.0~</t>
    </r>
    <r>
      <rPr>
        <sz val="12"/>
        <rFont val="新細明體"/>
        <family val="1"/>
      </rPr>
      <t>27.6</t>
    </r>
  </si>
  <si>
    <r>
      <t>5</t>
    </r>
    <r>
      <rPr>
        <sz val="12"/>
        <rFont val="新細明體"/>
        <family val="1"/>
      </rPr>
      <t>37.13</t>
    </r>
    <r>
      <rPr>
        <sz val="12"/>
        <rFont val="新細明體"/>
        <family val="1"/>
      </rPr>
      <t>~</t>
    </r>
    <r>
      <rPr>
        <sz val="12"/>
        <rFont val="新細明體"/>
        <family val="1"/>
      </rPr>
      <t>988.32</t>
    </r>
  </si>
  <si>
    <r>
      <t>3.0</t>
    </r>
    <r>
      <rPr>
        <sz val="12"/>
        <rFont val="新細明體"/>
        <family val="1"/>
      </rPr>
      <t>~</t>
    </r>
    <r>
      <rPr>
        <sz val="12"/>
        <rFont val="新細明體"/>
        <family val="1"/>
      </rPr>
      <t>7.2</t>
    </r>
  </si>
  <si>
    <r>
      <t>十</t>
    </r>
    <r>
      <rPr>
        <sz val="12"/>
        <rFont val="Times New Roman"/>
        <family val="1"/>
      </rPr>
      <t xml:space="preserve"> </t>
    </r>
    <r>
      <rPr>
        <sz val="12"/>
        <rFont val="標楷體"/>
        <family val="4"/>
      </rPr>
      <t>、台幣活儲及支票存款</t>
    </r>
  </si>
  <si>
    <t>十一、外幣活期存款</t>
  </si>
  <si>
    <t>十二、其他</t>
  </si>
  <si>
    <t>表52  歷年退撫基金</t>
  </si>
  <si>
    <t>運用收益分析表</t>
  </si>
  <si>
    <r>
      <t>單位：新台幣千元；</t>
    </r>
    <r>
      <rPr>
        <sz val="10"/>
        <rFont val="Times New Roman"/>
        <family val="1"/>
      </rPr>
      <t>%</t>
    </r>
  </si>
  <si>
    <t>94年度</t>
  </si>
  <si>
    <t>96年度</t>
  </si>
  <si>
    <t xml:space="preserve">附註：法定收益率係指臺灣銀行二年期定期存款利率。          </t>
  </si>
  <si>
    <r>
      <t>附錄</t>
    </r>
    <r>
      <rPr>
        <b/>
        <sz val="16"/>
        <rFont val="Times New Roman"/>
        <family val="1"/>
      </rPr>
      <t>2-1</t>
    </r>
    <r>
      <rPr>
        <b/>
        <sz val="16"/>
        <rFont val="標楷體"/>
        <family val="4"/>
      </rPr>
      <t xml:space="preserve">  國內委託經營績效彙總表</t>
    </r>
  </si>
  <si>
    <t>單位：新台幣元；%</t>
  </si>
  <si>
    <r>
      <t>第</t>
    </r>
    <r>
      <rPr>
        <sz val="12"/>
        <rFont val="Times New Roman"/>
        <family val="1"/>
      </rPr>
      <t>1</t>
    </r>
    <r>
      <rPr>
        <sz val="12"/>
        <rFont val="標楷體"/>
        <family val="4"/>
      </rPr>
      <t>次委託經營</t>
    </r>
    <r>
      <rPr>
        <sz val="12"/>
        <rFont val="Times New Roman"/>
        <family val="1"/>
      </rPr>
      <t>(</t>
    </r>
    <r>
      <rPr>
        <sz val="12"/>
        <rFont val="標楷體"/>
        <family val="4"/>
      </rPr>
      <t>第</t>
    </r>
    <r>
      <rPr>
        <sz val="12"/>
        <rFont val="Times New Roman"/>
        <family val="1"/>
      </rPr>
      <t>3</t>
    </r>
    <r>
      <rPr>
        <sz val="12"/>
        <rFont val="標楷體"/>
        <family val="4"/>
      </rPr>
      <t>次續約</t>
    </r>
    <r>
      <rPr>
        <sz val="12"/>
        <rFont val="Times New Roman"/>
        <family val="1"/>
      </rPr>
      <t>)</t>
    </r>
  </si>
  <si>
    <r>
      <t>第</t>
    </r>
    <r>
      <rPr>
        <sz val="12"/>
        <rFont val="Times New Roman"/>
        <family val="1"/>
      </rPr>
      <t>3</t>
    </r>
    <r>
      <rPr>
        <sz val="12"/>
        <rFont val="標楷體"/>
        <family val="4"/>
      </rPr>
      <t>次委託經營續約</t>
    </r>
  </si>
  <si>
    <r>
      <t>第</t>
    </r>
    <r>
      <rPr>
        <sz val="12"/>
        <rFont val="Times New Roman"/>
        <family val="1"/>
      </rPr>
      <t>4</t>
    </r>
    <r>
      <rPr>
        <sz val="12"/>
        <rFont val="標楷體"/>
        <family val="4"/>
      </rPr>
      <t>次委託經營</t>
    </r>
  </si>
  <si>
    <r>
      <t>第</t>
    </r>
    <r>
      <rPr>
        <sz val="12"/>
        <rFont val="Times New Roman"/>
        <family val="1"/>
      </rPr>
      <t>5</t>
    </r>
    <r>
      <rPr>
        <sz val="12"/>
        <rFont val="標楷體"/>
        <family val="4"/>
      </rPr>
      <t>次委託經營</t>
    </r>
  </si>
  <si>
    <r>
      <t>第</t>
    </r>
    <r>
      <rPr>
        <sz val="12"/>
        <rFont val="Times New Roman"/>
        <family val="1"/>
      </rPr>
      <t>6</t>
    </r>
    <r>
      <rPr>
        <sz val="12"/>
        <rFont val="標楷體"/>
        <family val="4"/>
      </rPr>
      <t>次委託經營</t>
    </r>
  </si>
  <si>
    <r>
      <t>第</t>
    </r>
    <r>
      <rPr>
        <sz val="12"/>
        <rFont val="Times New Roman"/>
        <family val="1"/>
      </rPr>
      <t>7</t>
    </r>
    <r>
      <rPr>
        <sz val="12"/>
        <rFont val="標楷體"/>
        <family val="4"/>
      </rPr>
      <t>次委託經營</t>
    </r>
  </si>
  <si>
    <t>基金委託金額</t>
  </si>
  <si>
    <t>基金資產淨值</t>
  </si>
  <si>
    <t>未實現損益</t>
  </si>
  <si>
    <t>已實現損益</t>
  </si>
  <si>
    <t>總損益金額</t>
  </si>
  <si>
    <t>總損益比例(%)</t>
  </si>
  <si>
    <r>
      <t>91年</t>
    </r>
    <r>
      <rPr>
        <sz val="11"/>
        <rFont val="Times New Roman"/>
        <family val="1"/>
      </rPr>
      <t>1</t>
    </r>
    <r>
      <rPr>
        <sz val="11"/>
        <rFont val="標楷體"/>
        <family val="4"/>
      </rPr>
      <t>月</t>
    </r>
  </si>
  <si>
    <r>
      <t>2</t>
    </r>
    <r>
      <rPr>
        <sz val="11"/>
        <rFont val="標楷體"/>
        <family val="4"/>
      </rPr>
      <t>月</t>
    </r>
  </si>
  <si>
    <t>附註：</t>
  </si>
  <si>
    <r>
      <t>1.</t>
    </r>
    <r>
      <rPr>
        <sz val="10"/>
        <rFont val="標楷體"/>
        <family val="4"/>
      </rPr>
      <t>第1次委託經營第3次續約期間係自96年7月16日起至96年12月31日止，同期間大盤報酬率為-10.19％。</t>
    </r>
  </si>
  <si>
    <r>
      <t>2</t>
    </r>
    <r>
      <rPr>
        <sz val="10"/>
        <rFont val="標楷體"/>
        <family val="4"/>
      </rPr>
      <t>.第2次委託經營續約，業自94年10月5日起，提前終止與金鼎投信之委託投資契約。</t>
    </r>
  </si>
  <si>
    <r>
      <t>3</t>
    </r>
    <r>
      <rPr>
        <sz val="10"/>
        <rFont val="標楷體"/>
        <family val="4"/>
      </rPr>
      <t>.第3次委託經營續約係自95年10月13日起至96年12月31日止，同期間大盤報酬率21.79％。</t>
    </r>
  </si>
  <si>
    <t>4.第4次委託經營係自94年4月1日起至96年12月31日止，同期間大盤報酬率41.63％。</t>
  </si>
  <si>
    <t>5.第5次委託經營係自95年5月9日起至96年12月31日止，同期間大盤報酬率13.81％。</t>
  </si>
  <si>
    <r>
      <t xml:space="preserve">    </t>
    </r>
    <r>
      <rPr>
        <sz val="10"/>
        <rFont val="標楷體"/>
        <family val="4"/>
      </rPr>
      <t>則產生未實現利益，並非實際出售時所發生之損益。</t>
    </r>
  </si>
  <si>
    <r>
      <t xml:space="preserve">  </t>
    </r>
    <r>
      <rPr>
        <b/>
        <sz val="16"/>
        <rFont val="標楷體"/>
        <family val="4"/>
      </rPr>
      <t>附錄</t>
    </r>
    <r>
      <rPr>
        <b/>
        <sz val="16"/>
        <rFont val="Times New Roman"/>
        <family val="1"/>
      </rPr>
      <t>2-2</t>
    </r>
    <r>
      <rPr>
        <b/>
        <sz val="16"/>
        <rFont val="標楷體"/>
        <family val="4"/>
      </rPr>
      <t xml:space="preserve">  國外委託經營績效彙總表</t>
    </r>
  </si>
  <si>
    <r>
      <t>一</t>
    </r>
    <r>
      <rPr>
        <b/>
        <sz val="14"/>
        <rFont val="新細明體"/>
        <family val="1"/>
      </rPr>
      <t>、</t>
    </r>
    <r>
      <rPr>
        <b/>
        <sz val="14"/>
        <rFont val="Times New Roman"/>
        <family val="1"/>
      </rPr>
      <t>92</t>
    </r>
    <r>
      <rPr>
        <b/>
        <sz val="14"/>
        <rFont val="標楷體"/>
        <family val="4"/>
      </rPr>
      <t>年度第</t>
    </r>
    <r>
      <rPr>
        <b/>
        <sz val="14"/>
        <rFont val="Times New Roman"/>
        <family val="1"/>
      </rPr>
      <t>1</t>
    </r>
    <r>
      <rPr>
        <b/>
        <sz val="14"/>
        <rFont val="標楷體"/>
        <family val="4"/>
      </rPr>
      <t>次國外委託經營續約</t>
    </r>
  </si>
  <si>
    <t>指數股票型委任</t>
  </si>
  <si>
    <r>
      <t>1.</t>
    </r>
    <r>
      <rPr>
        <sz val="10"/>
        <rFont val="標楷體"/>
        <family val="4"/>
      </rPr>
      <t>委託資產係</t>
    </r>
    <r>
      <rPr>
        <sz val="10"/>
        <rFont val="Times New Roman"/>
        <family val="1"/>
      </rPr>
      <t>275,595,371.14</t>
    </r>
    <r>
      <rPr>
        <sz val="10"/>
        <rFont val="標楷體"/>
        <family val="4"/>
      </rPr>
      <t>美元外幣，依照一般公認會計原則按即期匯率入帳，原始入帳成本匯率為32.376。</t>
    </r>
  </si>
  <si>
    <r>
      <t>2</t>
    </r>
    <r>
      <rPr>
        <sz val="10"/>
        <rFont val="Times New Roman"/>
        <family val="1"/>
      </rPr>
      <t>.</t>
    </r>
    <r>
      <rPr>
        <sz val="10"/>
        <rFont val="標楷體"/>
        <family val="4"/>
      </rPr>
      <t>依</t>
    </r>
    <r>
      <rPr>
        <sz val="10"/>
        <rFont val="Times New Roman"/>
        <family val="1"/>
      </rPr>
      <t>96</t>
    </r>
    <r>
      <rPr>
        <sz val="10"/>
        <rFont val="標楷體"/>
        <family val="4"/>
      </rPr>
      <t>年</t>
    </r>
    <r>
      <rPr>
        <sz val="10"/>
        <rFont val="Times New Roman"/>
        <family val="1"/>
      </rPr>
      <t>12</t>
    </r>
    <r>
      <rPr>
        <sz val="10"/>
        <rFont val="標楷體"/>
        <family val="4"/>
      </rPr>
      <t>月底中央銀行外幣結帳價格表之新台幣對美元匯率</t>
    </r>
    <r>
      <rPr>
        <sz val="10"/>
        <rFont val="Times New Roman"/>
        <family val="1"/>
      </rPr>
      <t>32.484</t>
    </r>
    <r>
      <rPr>
        <sz val="10"/>
        <rFont val="標楷體"/>
        <family val="4"/>
      </rPr>
      <t>換算。</t>
    </r>
  </si>
  <si>
    <t>3.本會指定指標為摩根士丹利全球已開發國家指數。</t>
  </si>
  <si>
    <r>
      <t>二</t>
    </r>
    <r>
      <rPr>
        <b/>
        <sz val="14"/>
        <rFont val="新細明體"/>
        <family val="1"/>
      </rPr>
      <t>、</t>
    </r>
    <r>
      <rPr>
        <b/>
        <sz val="14"/>
        <rFont val="Times New Roman"/>
        <family val="1"/>
      </rPr>
      <t>92</t>
    </r>
    <r>
      <rPr>
        <b/>
        <sz val="14"/>
        <rFont val="標楷體"/>
        <family val="4"/>
      </rPr>
      <t>年度第</t>
    </r>
    <r>
      <rPr>
        <b/>
        <sz val="14"/>
        <rFont val="Times New Roman"/>
        <family val="1"/>
      </rPr>
      <t>1</t>
    </r>
    <r>
      <rPr>
        <b/>
        <sz val="14"/>
        <rFont val="標楷體"/>
        <family val="4"/>
      </rPr>
      <t>次國外委託經營未續約移轉管理</t>
    </r>
  </si>
  <si>
    <r>
      <t>1.</t>
    </r>
    <r>
      <rPr>
        <sz val="10"/>
        <rFont val="標楷體"/>
        <family val="4"/>
      </rPr>
      <t>委託資產係</t>
    </r>
    <r>
      <rPr>
        <sz val="10"/>
        <rFont val="Times New Roman"/>
        <family val="1"/>
      </rPr>
      <t>403,480,009.98</t>
    </r>
    <r>
      <rPr>
        <sz val="10"/>
        <rFont val="標楷體"/>
        <family val="4"/>
      </rPr>
      <t>美元外幣，依照一般公認會計原則按即期匯率入帳，原始入帳成本匯率為32.376。</t>
    </r>
  </si>
  <si>
    <r>
      <t xml:space="preserve"> </t>
    </r>
    <r>
      <rPr>
        <b/>
        <sz val="16"/>
        <rFont val="標楷體"/>
        <family val="4"/>
      </rPr>
      <t>附錄</t>
    </r>
    <r>
      <rPr>
        <b/>
        <sz val="16"/>
        <rFont val="Times New Roman"/>
        <family val="1"/>
      </rPr>
      <t>2-3</t>
    </r>
    <r>
      <rPr>
        <b/>
        <sz val="16"/>
        <rFont val="標楷體"/>
        <family val="4"/>
      </rPr>
      <t xml:space="preserve">  國外委託經營績效彙總表</t>
    </r>
  </si>
  <si>
    <r>
      <t>95</t>
    </r>
    <r>
      <rPr>
        <b/>
        <sz val="14"/>
        <rFont val="標楷體"/>
        <family val="4"/>
      </rPr>
      <t>年度第</t>
    </r>
    <r>
      <rPr>
        <b/>
        <sz val="14"/>
        <rFont val="Times New Roman"/>
        <family val="1"/>
      </rPr>
      <t>2</t>
    </r>
    <r>
      <rPr>
        <b/>
        <sz val="14"/>
        <rFont val="標楷體"/>
        <family val="4"/>
      </rPr>
      <t>次國外委託經營</t>
    </r>
  </si>
  <si>
    <r>
      <t xml:space="preserve">                </t>
    </r>
    <r>
      <rPr>
        <sz val="12"/>
        <rFont val="Times New Roman"/>
        <family val="1"/>
      </rPr>
      <t xml:space="preserve">                                 (</t>
    </r>
    <r>
      <rPr>
        <sz val="12"/>
        <rFont val="標楷體"/>
        <family val="4"/>
      </rPr>
      <t>民國</t>
    </r>
    <r>
      <rPr>
        <sz val="12"/>
        <rFont val="Times New Roman"/>
        <family val="1"/>
      </rPr>
      <t>95</t>
    </r>
    <r>
      <rPr>
        <sz val="12"/>
        <rFont val="標楷體"/>
        <family val="4"/>
      </rPr>
      <t>年</t>
    </r>
    <r>
      <rPr>
        <sz val="12"/>
        <rFont val="Times New Roman"/>
        <family val="1"/>
      </rPr>
      <t>9</t>
    </r>
    <r>
      <rPr>
        <sz val="12"/>
        <rFont val="標楷體"/>
        <family val="4"/>
      </rPr>
      <t>月</t>
    </r>
    <r>
      <rPr>
        <sz val="12"/>
        <rFont val="Times New Roman"/>
        <family val="1"/>
      </rPr>
      <t>12</t>
    </r>
    <r>
      <rPr>
        <sz val="12"/>
        <rFont val="標楷體"/>
        <family val="4"/>
      </rPr>
      <t>日至</t>
    </r>
    <r>
      <rPr>
        <sz val="12"/>
        <rFont val="Times New Roman"/>
        <family val="1"/>
      </rPr>
      <t>96</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日止</t>
    </r>
    <r>
      <rPr>
        <sz val="12"/>
        <rFont val="Times New Roman"/>
        <family val="1"/>
      </rPr>
      <t xml:space="preserve">) </t>
    </r>
    <r>
      <rPr>
        <sz val="10"/>
        <rFont val="Times New Roman"/>
        <family val="1"/>
      </rPr>
      <t xml:space="preserve">     </t>
    </r>
    <r>
      <rPr>
        <sz val="10"/>
        <rFont val="標楷體"/>
        <family val="4"/>
      </rPr>
      <t>單位：新台幣元；</t>
    </r>
    <r>
      <rPr>
        <sz val="10"/>
        <rFont val="Times New Roman"/>
        <family val="1"/>
      </rPr>
      <t>%</t>
    </r>
  </si>
  <si>
    <t xml:space="preserve">                                    </t>
  </si>
  <si>
    <t>平衡型委任</t>
  </si>
  <si>
    <r>
      <t>1.</t>
    </r>
    <r>
      <rPr>
        <sz val="10"/>
        <rFont val="標楷體"/>
        <family val="4"/>
      </rPr>
      <t>委託資產係</t>
    </r>
    <r>
      <rPr>
        <sz val="10"/>
        <rFont val="Times New Roman"/>
        <family val="1"/>
      </rPr>
      <t>6.3</t>
    </r>
    <r>
      <rPr>
        <sz val="10"/>
        <rFont val="標楷體"/>
        <family val="4"/>
      </rPr>
      <t>億美元外幣，依照一般公認會計原則按即期匯率入帳，其中</t>
    </r>
    <r>
      <rPr>
        <sz val="10"/>
        <rFont val="Times New Roman"/>
        <family val="1"/>
      </rPr>
      <t>6</t>
    </r>
    <r>
      <rPr>
        <sz val="10"/>
        <rFont val="標楷體"/>
        <family val="4"/>
      </rPr>
      <t>億美元原始入帳成本匯率</t>
    </r>
  </si>
  <si>
    <t xml:space="preserve"> 為32.92， 96年11月1日起增加委任投資資本0.3億美元，入帳成本匯率為32.41。</t>
  </si>
  <si>
    <r>
      <t xml:space="preserve">3. </t>
    </r>
    <r>
      <rPr>
        <sz val="10"/>
        <rFont val="標楷體"/>
        <family val="4"/>
      </rPr>
      <t>收益目標為淨年投資報酬率折算為新台幣後達台銀</t>
    </r>
    <r>
      <rPr>
        <sz val="10"/>
        <rFont val="Times New Roman"/>
        <family val="1"/>
      </rPr>
      <t>2</t>
    </r>
    <r>
      <rPr>
        <sz val="10"/>
        <rFont val="標楷體"/>
        <family val="4"/>
      </rPr>
      <t>年期定存利率</t>
    </r>
    <r>
      <rPr>
        <sz val="10"/>
        <rFont val="Times New Roman"/>
        <family val="1"/>
      </rPr>
      <t>(96</t>
    </r>
    <r>
      <rPr>
        <sz val="10"/>
        <rFont val="標楷體"/>
        <family val="4"/>
      </rPr>
      <t>年</t>
    </r>
    <r>
      <rPr>
        <sz val="10"/>
        <rFont val="Times New Roman"/>
        <family val="1"/>
      </rPr>
      <t>12</t>
    </r>
    <r>
      <rPr>
        <sz val="10"/>
        <rFont val="標楷體"/>
        <family val="4"/>
      </rPr>
      <t>月底為</t>
    </r>
    <r>
      <rPr>
        <sz val="10"/>
        <rFont val="Times New Roman"/>
        <family val="1"/>
      </rPr>
      <t>2.71%)</t>
    </r>
    <r>
      <rPr>
        <sz val="10"/>
        <rFont val="標楷體"/>
        <family val="4"/>
      </rPr>
      <t>加</t>
    </r>
    <r>
      <rPr>
        <sz val="10"/>
        <rFont val="Times New Roman"/>
        <family val="1"/>
      </rPr>
      <t>5</t>
    </r>
    <r>
      <rPr>
        <sz val="10"/>
        <rFont val="標楷體"/>
        <family val="4"/>
      </rPr>
      <t>個百分點。</t>
    </r>
  </si>
  <si>
    <r>
      <t xml:space="preserve">  </t>
    </r>
    <r>
      <rPr>
        <b/>
        <sz val="16"/>
        <rFont val="標楷體"/>
        <family val="4"/>
      </rPr>
      <t>附錄</t>
    </r>
    <r>
      <rPr>
        <b/>
        <sz val="16"/>
        <rFont val="Times New Roman"/>
        <family val="1"/>
      </rPr>
      <t>2-4</t>
    </r>
    <r>
      <rPr>
        <b/>
        <sz val="16"/>
        <rFont val="標楷體"/>
        <family val="4"/>
      </rPr>
      <t xml:space="preserve">  國外委託經營績效彙總表</t>
    </r>
  </si>
  <si>
    <r>
      <t>96</t>
    </r>
    <r>
      <rPr>
        <b/>
        <sz val="14"/>
        <rFont val="標楷體"/>
        <family val="4"/>
      </rPr>
      <t>年度第</t>
    </r>
    <r>
      <rPr>
        <b/>
        <sz val="14"/>
        <rFont val="Times New Roman"/>
        <family val="1"/>
      </rPr>
      <t>3</t>
    </r>
    <r>
      <rPr>
        <b/>
        <sz val="14"/>
        <rFont val="標楷體"/>
        <family val="4"/>
      </rPr>
      <t>次國外委託經營</t>
    </r>
  </si>
  <si>
    <r>
      <t xml:space="preserve">                </t>
    </r>
    <r>
      <rPr>
        <sz val="12"/>
        <rFont val="Times New Roman"/>
        <family val="1"/>
      </rPr>
      <t xml:space="preserve">                                 (</t>
    </r>
    <r>
      <rPr>
        <sz val="12"/>
        <rFont val="標楷體"/>
        <family val="4"/>
      </rPr>
      <t>民國</t>
    </r>
    <r>
      <rPr>
        <sz val="12"/>
        <rFont val="Times New Roman"/>
        <family val="1"/>
      </rPr>
      <t>96</t>
    </r>
    <r>
      <rPr>
        <sz val="12"/>
        <rFont val="標楷體"/>
        <family val="4"/>
      </rPr>
      <t>年</t>
    </r>
    <r>
      <rPr>
        <sz val="12"/>
        <rFont val="Times New Roman"/>
        <family val="1"/>
      </rPr>
      <t>7</t>
    </r>
    <r>
      <rPr>
        <sz val="12"/>
        <rFont val="標楷體"/>
        <family val="4"/>
      </rPr>
      <t>月</t>
    </r>
    <r>
      <rPr>
        <sz val="12"/>
        <rFont val="Times New Roman"/>
        <family val="1"/>
      </rPr>
      <t>18</t>
    </r>
    <r>
      <rPr>
        <sz val="12"/>
        <rFont val="標楷體"/>
        <family val="4"/>
      </rPr>
      <t>日至</t>
    </r>
    <r>
      <rPr>
        <sz val="12"/>
        <rFont val="Times New Roman"/>
        <family val="1"/>
      </rPr>
      <t>96</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日止</t>
    </r>
    <r>
      <rPr>
        <sz val="12"/>
        <rFont val="Times New Roman"/>
        <family val="1"/>
      </rPr>
      <t xml:space="preserve">) </t>
    </r>
    <r>
      <rPr>
        <sz val="10"/>
        <rFont val="Times New Roman"/>
        <family val="1"/>
      </rPr>
      <t xml:space="preserve">           </t>
    </r>
    <r>
      <rPr>
        <sz val="10"/>
        <rFont val="標楷體"/>
        <family val="4"/>
      </rPr>
      <t>單位：新台幣元；</t>
    </r>
    <r>
      <rPr>
        <sz val="10"/>
        <rFont val="Times New Roman"/>
        <family val="1"/>
      </rPr>
      <t>%</t>
    </r>
  </si>
  <si>
    <t>國際股票型委任</t>
  </si>
  <si>
    <t>國際債券型委任</t>
  </si>
  <si>
    <r>
      <t>1.</t>
    </r>
    <r>
      <rPr>
        <sz val="10"/>
        <rFont val="標楷體"/>
        <family val="4"/>
      </rPr>
      <t>委託資產係</t>
    </r>
    <r>
      <rPr>
        <sz val="10"/>
        <rFont val="Times New Roman"/>
        <family val="1"/>
      </rPr>
      <t>13</t>
    </r>
    <r>
      <rPr>
        <sz val="10"/>
        <rFont val="標楷體"/>
        <family val="4"/>
      </rPr>
      <t>億美元外幣，依照一般公認會計原則按即期匯率入帳，原始入帳成本匯率為32.825。</t>
    </r>
  </si>
  <si>
    <r>
      <t>3.</t>
    </r>
    <r>
      <rPr>
        <sz val="10"/>
        <rFont val="標楷體"/>
        <family val="4"/>
      </rPr>
      <t>國際股票型本會指定指標為</t>
    </r>
    <r>
      <rPr>
        <sz val="10"/>
        <rFont val="標楷體"/>
        <family val="4"/>
      </rPr>
      <t>摩根士丹利全球已開發國家指數</t>
    </r>
    <r>
      <rPr>
        <sz val="10"/>
        <rFont val="標楷體"/>
        <family val="4"/>
      </rPr>
      <t>。</t>
    </r>
  </si>
  <si>
    <r>
      <t>4</t>
    </r>
    <r>
      <rPr>
        <sz val="10"/>
        <rFont val="標楷體"/>
        <family val="4"/>
      </rPr>
      <t>.國際債券型本會指定指標為雷曼兄弟全球綜合債券指數。</t>
    </r>
  </si>
  <si>
    <r>
      <t>因公傷病退休</t>
    </r>
    <r>
      <rPr>
        <sz val="10"/>
        <rFont val="Times New Roman"/>
        <family val="1"/>
      </rPr>
      <t>(</t>
    </r>
    <r>
      <rPr>
        <sz val="10"/>
        <rFont val="標楷體"/>
        <family val="4"/>
      </rPr>
      <t>職</t>
    </r>
    <r>
      <rPr>
        <sz val="10"/>
        <rFont val="Times New Roman"/>
        <family val="1"/>
      </rPr>
      <t>)</t>
    </r>
    <r>
      <rPr>
        <sz val="10"/>
        <rFont val="標楷體"/>
        <family val="4"/>
      </rPr>
      <t>金</t>
    </r>
  </si>
  <si>
    <t>贍養金</t>
  </si>
  <si>
    <t>贍養金半數</t>
  </si>
  <si>
    <t>年撫卹金</t>
  </si>
  <si>
    <t xml:space="preserve">附註：本表以參加公務人員退休撫卹基金之政務人員、公務人員、教育人員及軍職人員為統計對象。 </t>
  </si>
  <si>
    <t>表3  歷年參加退撫基金人員退休(職、伍)、資遣人數</t>
  </si>
  <si>
    <t xml:space="preserve">                               中華民國85年度至96年度</t>
  </si>
  <si>
    <t>單位：人</t>
  </si>
  <si>
    <t>項目別</t>
  </si>
  <si>
    <t>總計</t>
  </si>
  <si>
    <t>退休(職、伍)</t>
  </si>
  <si>
    <t>資遣</t>
  </si>
  <si>
    <t>小計</t>
  </si>
  <si>
    <t>一次退休(職)金(退伍金)</t>
  </si>
  <si>
    <t>月退休(職)金(退休俸)</t>
  </si>
  <si>
    <t>兼領一次退休(職)金與月退休(職)金</t>
  </si>
  <si>
    <t>歷年合計</t>
  </si>
  <si>
    <t>85年度</t>
  </si>
  <si>
    <t>86年度</t>
  </si>
  <si>
    <t>87年度</t>
  </si>
  <si>
    <t>88年度</t>
  </si>
  <si>
    <t>88下半及89年度</t>
  </si>
  <si>
    <t>90年度</t>
  </si>
  <si>
    <t>91年度</t>
  </si>
  <si>
    <t>92年度</t>
  </si>
  <si>
    <t>93年度</t>
  </si>
  <si>
    <t>95年度</t>
  </si>
  <si>
    <t>附註：本表以參加公務人員退休撫卹基金之政務人員、公務人員、教育人員及軍職人員為統計對象。</t>
  </si>
  <si>
    <t>表4  歷年參加退撫基金人員撫卹人數</t>
  </si>
  <si>
    <t xml:space="preserve">                                中華民國85年度至96年度</t>
  </si>
  <si>
    <t>病故或意外死亡</t>
  </si>
  <si>
    <t>因公死亡</t>
  </si>
  <si>
    <t>贍養金</t>
  </si>
  <si>
    <t>一次撫卹金</t>
  </si>
  <si>
    <r>
      <t>90</t>
    </r>
    <r>
      <rPr>
        <sz val="10"/>
        <rFont val="標楷體"/>
        <family val="4"/>
      </rPr>
      <t>年度</t>
    </r>
  </si>
  <si>
    <r>
      <t>附註：本表以參加公務人員退休撫卹基金之政務人員、公務人員、教育人員及軍職人員為統計對象。</t>
    </r>
    <r>
      <rPr>
        <sz val="10"/>
        <rFont val="Times New Roman"/>
        <family val="1"/>
      </rPr>
      <t xml:space="preserve"> </t>
    </r>
  </si>
  <si>
    <t>表5  歷年參加退撫基金人員發還原繳付基金費用人數</t>
  </si>
  <si>
    <t>發還原繳付基金費用</t>
  </si>
  <si>
    <r>
      <t>90</t>
    </r>
    <r>
      <rPr>
        <sz val="12"/>
        <rFont val="標楷體"/>
        <family val="4"/>
      </rPr>
      <t>年度</t>
    </r>
  </si>
  <si>
    <t>表6  歷年政務</t>
  </si>
  <si>
    <t>人員離退人數</t>
  </si>
  <si>
    <r>
      <t>中華民國</t>
    </r>
    <r>
      <rPr>
        <sz val="12"/>
        <rFont val="Times New Roman"/>
        <family val="1"/>
      </rPr>
      <t>85</t>
    </r>
  </si>
  <si>
    <r>
      <t>年度至</t>
    </r>
    <r>
      <rPr>
        <sz val="12"/>
        <rFont val="Times New Roman"/>
        <family val="1"/>
      </rPr>
      <t>9</t>
    </r>
    <r>
      <rPr>
        <sz val="12"/>
        <rFont val="Times New Roman"/>
        <family val="1"/>
      </rPr>
      <t>6</t>
    </r>
    <r>
      <rPr>
        <sz val="12"/>
        <rFont val="標楷體"/>
        <family val="4"/>
      </rPr>
      <t>年度</t>
    </r>
  </si>
  <si>
    <t>退職</t>
  </si>
  <si>
    <t>撫卹</t>
  </si>
  <si>
    <t>一次退職金</t>
  </si>
  <si>
    <t>月退職金</t>
  </si>
  <si>
    <t>兼領一次退職金與月退職金</t>
  </si>
  <si>
    <t>計</t>
  </si>
  <si>
    <t>95年度</t>
  </si>
  <si>
    <t>附註：本表以參加公務人員退休撫卹基金之政務人員為統計對象。</t>
  </si>
  <si>
    <t>表7  歷年公務</t>
  </si>
  <si>
    <r>
      <t>年度至</t>
    </r>
    <r>
      <rPr>
        <sz val="12"/>
        <rFont val="Times New Roman"/>
        <family val="1"/>
      </rPr>
      <t>96</t>
    </r>
    <r>
      <rPr>
        <sz val="12"/>
        <rFont val="標楷體"/>
        <family val="4"/>
      </rPr>
      <t>年度</t>
    </r>
  </si>
  <si>
    <t>退休</t>
  </si>
  <si>
    <r>
      <t>一次</t>
    </r>
    <r>
      <rPr>
        <sz val="12"/>
        <rFont val="標楷體"/>
        <family val="4"/>
      </rPr>
      <t>退休金</t>
    </r>
  </si>
  <si>
    <t>月退休金</t>
  </si>
  <si>
    <t>兼領一次退休金與月退休金</t>
  </si>
  <si>
    <t>附註：本表以參加公務人員退休撫卹基金之公務人員為統計對象。</t>
  </si>
  <si>
    <t>表8  歷年教育</t>
  </si>
  <si>
    <t>附註：本表以參加公務人員退休撫卹基金之教育人員為統計對象。</t>
  </si>
  <si>
    <t>表9  歷年軍職</t>
  </si>
  <si>
    <r>
      <t>中華民國</t>
    </r>
    <r>
      <rPr>
        <sz val="12"/>
        <rFont val="Times New Roman"/>
        <family val="1"/>
      </rPr>
      <t>86</t>
    </r>
  </si>
  <si>
    <t>退伍</t>
  </si>
  <si>
    <t>退伍金</t>
  </si>
  <si>
    <t>退休俸</t>
  </si>
  <si>
    <t xml:space="preserve">附註：本表以參加公務人員退休撫卹基金之軍職人員為統計對象。          </t>
  </si>
  <si>
    <t>表10  政務人員離退</t>
  </si>
  <si>
    <t>人數(按政府別分)</t>
  </si>
  <si>
    <r>
      <t>中華民國</t>
    </r>
    <r>
      <rPr>
        <sz val="12"/>
        <rFont val="Times New Roman"/>
        <family val="1"/>
      </rPr>
      <t>96</t>
    </r>
    <r>
      <rPr>
        <sz val="12"/>
        <rFont val="標楷體"/>
        <family val="4"/>
      </rPr>
      <t>年</t>
    </r>
  </si>
  <si>
    <r>
      <t>1</t>
    </r>
    <r>
      <rPr>
        <sz val="12"/>
        <rFont val="標楷體"/>
        <family val="4"/>
      </rPr>
      <t>月至</t>
    </r>
    <r>
      <rPr>
        <sz val="12"/>
        <rFont val="Times New Roman"/>
        <family val="1"/>
      </rPr>
      <t>12</t>
    </r>
    <r>
      <rPr>
        <sz val="12"/>
        <rFont val="標楷體"/>
        <family val="4"/>
      </rPr>
      <t>月</t>
    </r>
  </si>
  <si>
    <t>合計</t>
  </si>
  <si>
    <t>中央政府</t>
  </si>
  <si>
    <t>省市政府</t>
  </si>
  <si>
    <t>縣市政府</t>
  </si>
  <si>
    <t>公營事業機構</t>
  </si>
  <si>
    <t>附註：1.本表以參加公務人員退休撫卹基金之政務人員為統計對象。</t>
  </si>
  <si>
    <t>表11  公務人員離退</t>
  </si>
  <si>
    <t>說明：1.本表以參加公務人員退休撫卹基金之公務人員為統計對象。</t>
  </si>
  <si>
    <t>表12  教育人員離退</t>
  </si>
  <si>
    <t>表13  參加退撫基金人員退休(職、伍)、資遣人數(按年齡分)</t>
  </si>
  <si>
    <t xml:space="preserve">  總計</t>
  </si>
  <si>
    <t xml:space="preserve">  22歲以下</t>
  </si>
  <si>
    <t xml:space="preserve">  26歲</t>
  </si>
  <si>
    <t xml:space="preserve">  27歲</t>
  </si>
  <si>
    <t xml:space="preserve">  28歲</t>
  </si>
  <si>
    <t xml:space="preserve">  29歲</t>
  </si>
  <si>
    <t xml:space="preserve">  30歲</t>
  </si>
  <si>
    <t xml:space="preserve">  31歲</t>
  </si>
  <si>
    <t xml:space="preserve">  45歲</t>
  </si>
  <si>
    <t>表13  參加退撫基金人員退休(職、伍)、資遣人數(按年齡分)(續)</t>
  </si>
  <si>
    <t xml:space="preserve">  46歲</t>
  </si>
  <si>
    <t xml:space="preserve">  47歲</t>
  </si>
  <si>
    <t xml:space="preserve">  48歲</t>
  </si>
  <si>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</si>
  <si>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</si>
  <si>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</si>
  <si>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</si>
  <si>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</si>
  <si>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</si>
  <si>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</si>
  <si>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</si>
  <si>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</si>
  <si>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</si>
  <si>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</si>
  <si>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</si>
  <si>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</si>
  <si>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</si>
  <si>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</si>
  <si>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</si>
  <si>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</si>
  <si>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</si>
  <si>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r>
      <t>平均年齡</t>
    </r>
  </si>
  <si>
    <r>
      <t>附註：1.本表以參加公務人員退休撫卹基金之政務人員、公務人員、教育人員及軍職人員為統計對象。</t>
    </r>
    <r>
      <rPr>
        <sz val="10"/>
        <rFont val="Times New Roman"/>
        <family val="1"/>
      </rPr>
      <t xml:space="preserve"> </t>
    </r>
  </si>
  <si>
    <t xml:space="preserve">      2.依陸海空軍軍官士官服役條例第23條規定，服現役3年以上未滿20年者，按服現役年資，給與退伍金。</t>
  </si>
  <si>
    <t xml:space="preserve">        故為配合上開軍職人員服役滿3年即可辦理退役領取退伍金之規定(依一般推算年齡約22歲即可辦退)，</t>
  </si>
  <si>
    <t xml:space="preserve">        本表係以22歲作為統計人數之起算點。</t>
  </si>
  <si>
    <t>表14  政務人員退職人數(按年齡分)</t>
  </si>
  <si>
    <t xml:space="preserve">  45歲以下</t>
  </si>
  <si>
    <t xml:space="preserve">附註：本表以參加公務人員退休撫卹基金之政務人員為統計對象。           </t>
  </si>
  <si>
    <t>表15  公務人員退休、資遣人數(按年齡分)</t>
  </si>
  <si>
    <t>單位：人；歲</t>
  </si>
  <si>
    <t>一次退休金</t>
  </si>
  <si>
    <t xml:space="preserve">  24歲以下</t>
  </si>
  <si>
    <t xml:space="preserve">  25歲</t>
  </si>
  <si>
    <t>表15  公務人員退休、資遣人數(按年齡分)(續)</t>
  </si>
  <si>
    <t xml:space="preserve">附註：本表以參加公務人員退休撫卹基金之公務人員為統計對象。           </t>
  </si>
  <si>
    <t>表16  教育人員退休、資遣人數(按年齡分)</t>
  </si>
  <si>
    <r>
      <t xml:space="preserve">                               中華民國96年1月至12月             </t>
    </r>
    <r>
      <rPr>
        <sz val="10"/>
        <rFont val="標楷體"/>
        <family val="4"/>
      </rPr>
      <t xml:space="preserve">       </t>
    </r>
    <r>
      <rPr>
        <sz val="12"/>
        <rFont val="標楷體"/>
        <family val="4"/>
      </rPr>
      <t xml:space="preserve">                                                                            </t>
    </r>
  </si>
  <si>
    <t>表16  教育人員退休、資遣人數(按年齡分)(續)</t>
  </si>
  <si>
    <t xml:space="preserve">附註：本表以參加公務人員退休撫卹基金之教育人員為統計對象。        </t>
  </si>
  <si>
    <t>表17  軍職人員退伍人數(按年齡分)</t>
  </si>
  <si>
    <r>
      <t xml:space="preserve">                              中華民國96年1月至12月                </t>
    </r>
    <r>
      <rPr>
        <sz val="10"/>
        <rFont val="標楷體"/>
        <family val="4"/>
      </rPr>
      <t xml:space="preserve">單位：人；歲    </t>
    </r>
    <r>
      <rPr>
        <sz val="12"/>
        <rFont val="標楷體"/>
        <family val="4"/>
      </rPr>
      <t xml:space="preserve">                                                                 </t>
    </r>
  </si>
  <si>
    <t xml:space="preserve">退休俸 </t>
  </si>
  <si>
    <t xml:space="preserve">  42歲</t>
  </si>
  <si>
    <t>表17  軍職人員退伍人數(按年齡分)(續)</t>
  </si>
  <si>
    <t xml:space="preserve">附註：1.本表以參加公務人員退休撫卹基金之軍職人員為統計對象。       </t>
  </si>
  <si>
    <t xml:space="preserve">      2.依陸海空軍軍官士官服役條例第23條第2項規定，服現役20年以上，或服現役15年以上年滿60</t>
  </si>
  <si>
    <t xml:space="preserve">        歲者，依服現役年資，按月給與退休俸終身。是以，軍職人員如服現役20年以上退役並擇領退</t>
  </si>
  <si>
    <t xml:space="preserve">        休俸者，並無年齡限制，故依基金管理會建檔資料統計結果，自35歲起即有支領退休俸人員之</t>
  </si>
  <si>
    <t xml:space="preserve">        統計數據。</t>
  </si>
  <si>
    <t>表18  參加退撫基金人員撫卹人數(按年齡分)</t>
  </si>
  <si>
    <r>
      <t>一次撫卹金及</t>
    </r>
    <r>
      <rPr>
        <sz val="10"/>
        <rFont val="標楷體"/>
        <family val="4"/>
      </rPr>
      <t>年撫卹金(一次卹金及年撫金)</t>
    </r>
  </si>
  <si>
    <t>24歲以下</t>
  </si>
  <si>
    <t>25–29歲</t>
  </si>
  <si>
    <t>30–34歲</t>
  </si>
  <si>
    <t>35–39歲</t>
  </si>
  <si>
    <t>40–44歲</t>
  </si>
  <si>
    <t>45–49歲</t>
  </si>
  <si>
    <t>50–54歲</t>
  </si>
  <si>
    <t>55–59歲</t>
  </si>
  <si>
    <t>60–64歲</t>
  </si>
  <si>
    <t>65歲以上</t>
  </si>
  <si>
    <t>表19  政務人員撫卹人數(按年齡分)</t>
  </si>
  <si>
    <t xml:space="preserve">                                 中華民國96年1月至12月                                 </t>
  </si>
  <si>
    <r>
      <t>一次撫卹金</t>
    </r>
    <r>
      <rPr>
        <sz val="12"/>
        <rFont val="標楷體"/>
        <family val="4"/>
      </rPr>
      <t>及年撫卹金</t>
    </r>
  </si>
  <si>
    <t xml:space="preserve">附註：本表以參加公務人員退休撫卹基金之政務人員為統計對象。                </t>
  </si>
  <si>
    <t>表20  公務人員撫卹人數(按年齡分)</t>
  </si>
  <si>
    <r>
      <t>一次撫卹金</t>
    </r>
    <r>
      <rPr>
        <sz val="12"/>
        <rFont val="Times New Roman"/>
        <family val="1"/>
      </rPr>
      <t xml:space="preserve"> </t>
    </r>
    <r>
      <rPr>
        <sz val="12"/>
        <rFont val="標楷體"/>
        <family val="4"/>
      </rPr>
      <t>及年撫卹金</t>
    </r>
  </si>
  <si>
    <t xml:space="preserve">附註：本表以參加公務人員退休撫卹基金之公務人員為統計對象。                </t>
  </si>
  <si>
    <t>表21  教育人員撫卹人數(按年齡分)</t>
  </si>
  <si>
    <t xml:space="preserve">附註：本表以參加公務人員退休撫卹基金之教育人員為統計對象。                    </t>
  </si>
  <si>
    <t>表22    軍職人員撫卹人數(按年齡分)</t>
  </si>
  <si>
    <r>
      <t>一次卹金</t>
    </r>
    <r>
      <rPr>
        <sz val="12"/>
        <rFont val="標楷體"/>
        <family val="4"/>
      </rPr>
      <t>及年撫金</t>
    </r>
  </si>
  <si>
    <t xml:space="preserve">附註：本表以參加公務人員退休撫卹基金之軍職人員為統計對象。                    </t>
  </si>
  <si>
    <t>僅發還當事人</t>
  </si>
  <si>
    <r>
      <t>發還當事人及政府</t>
    </r>
    <r>
      <rPr>
        <sz val="12"/>
        <rFont val="標楷體"/>
        <family val="4"/>
      </rPr>
      <t>繳付之基金費用</t>
    </r>
  </si>
  <si>
    <t>政務人員</t>
  </si>
  <si>
    <t>軍職人員</t>
  </si>
  <si>
    <r>
      <t xml:space="preserve">     </t>
    </r>
    <r>
      <rPr>
        <sz val="11"/>
        <rFont val="標楷體"/>
        <family val="4"/>
      </rPr>
      <t>26歲</t>
    </r>
  </si>
  <si>
    <r>
      <t xml:space="preserve">     </t>
    </r>
    <r>
      <rPr>
        <sz val="11"/>
        <rFont val="標楷體"/>
        <family val="4"/>
      </rPr>
      <t>27</t>
    </r>
    <r>
      <rPr>
        <sz val="11"/>
        <rFont val="細明體"/>
        <family val="3"/>
      </rPr>
      <t>歲</t>
    </r>
  </si>
  <si>
    <r>
      <t xml:space="preserve">     </t>
    </r>
    <r>
      <rPr>
        <sz val="11"/>
        <rFont val="標楷體"/>
        <family val="4"/>
      </rPr>
      <t>28歲</t>
    </r>
  </si>
  <si>
    <r>
      <t xml:space="preserve">     </t>
    </r>
    <r>
      <rPr>
        <sz val="11"/>
        <rFont val="標楷體"/>
        <family val="4"/>
      </rPr>
      <t>29歲</t>
    </r>
  </si>
  <si>
    <r>
      <t xml:space="preserve">     </t>
    </r>
    <r>
      <rPr>
        <sz val="11"/>
        <rFont val="標楷體"/>
        <family val="4"/>
      </rPr>
      <t>30歲</t>
    </r>
  </si>
  <si>
    <r>
      <t xml:space="preserve">     </t>
    </r>
    <r>
      <rPr>
        <sz val="11"/>
        <rFont val="標楷體"/>
        <family val="4"/>
      </rPr>
      <t>31歲</t>
    </r>
  </si>
  <si>
    <r>
      <t xml:space="preserve">     </t>
    </r>
    <r>
      <rPr>
        <sz val="11"/>
        <rFont val="標楷體"/>
        <family val="4"/>
      </rPr>
      <t>32歲</t>
    </r>
  </si>
  <si>
    <r>
      <t xml:space="preserve">     </t>
    </r>
    <r>
      <rPr>
        <sz val="11"/>
        <rFont val="標楷體"/>
        <family val="4"/>
      </rPr>
      <t>33歲</t>
    </r>
  </si>
  <si>
    <r>
      <t xml:space="preserve">     </t>
    </r>
    <r>
      <rPr>
        <sz val="11"/>
        <rFont val="標楷體"/>
        <family val="4"/>
      </rPr>
      <t>34歲</t>
    </r>
  </si>
  <si>
    <r>
      <t xml:space="preserve">     </t>
    </r>
    <r>
      <rPr>
        <sz val="11"/>
        <rFont val="標楷體"/>
        <family val="4"/>
      </rPr>
      <t>35歲</t>
    </r>
  </si>
  <si>
    <r>
      <t xml:space="preserve">     </t>
    </r>
    <r>
      <rPr>
        <sz val="11"/>
        <rFont val="標楷體"/>
        <family val="4"/>
      </rPr>
      <t>36歲</t>
    </r>
  </si>
  <si>
    <r>
      <t xml:space="preserve">     </t>
    </r>
    <r>
      <rPr>
        <sz val="11"/>
        <rFont val="標楷體"/>
        <family val="4"/>
      </rPr>
      <t>37歲</t>
    </r>
  </si>
  <si>
    <r>
      <t xml:space="preserve">     </t>
    </r>
    <r>
      <rPr>
        <sz val="11"/>
        <rFont val="標楷體"/>
        <family val="4"/>
      </rPr>
      <t>38歲</t>
    </r>
  </si>
  <si>
    <r>
      <t xml:space="preserve">     </t>
    </r>
    <r>
      <rPr>
        <sz val="11"/>
        <rFont val="標楷體"/>
        <family val="4"/>
      </rPr>
      <t>39歲</t>
    </r>
  </si>
  <si>
    <r>
      <t xml:space="preserve">     </t>
    </r>
    <r>
      <rPr>
        <sz val="11"/>
        <rFont val="標楷體"/>
        <family val="4"/>
      </rPr>
      <t>40歲</t>
    </r>
  </si>
  <si>
    <r>
      <t xml:space="preserve">     </t>
    </r>
    <r>
      <rPr>
        <sz val="11"/>
        <rFont val="標楷體"/>
        <family val="4"/>
      </rPr>
      <t>41歲</t>
    </r>
  </si>
  <si>
    <r>
      <t xml:space="preserve">     </t>
    </r>
    <r>
      <rPr>
        <sz val="11"/>
        <rFont val="標楷體"/>
        <family val="4"/>
      </rPr>
      <t>42歲</t>
    </r>
  </si>
  <si>
    <r>
      <t xml:space="preserve">     </t>
    </r>
    <r>
      <rPr>
        <sz val="11"/>
        <rFont val="標楷體"/>
        <family val="4"/>
      </rPr>
      <t>43歲</t>
    </r>
  </si>
  <si>
    <r>
      <t xml:space="preserve">     </t>
    </r>
    <r>
      <rPr>
        <sz val="11"/>
        <rFont val="標楷體"/>
        <family val="4"/>
      </rPr>
      <t>44歲</t>
    </r>
  </si>
  <si>
    <r>
      <t xml:space="preserve">     </t>
    </r>
    <r>
      <rPr>
        <sz val="11"/>
        <rFont val="標楷體"/>
        <family val="4"/>
      </rPr>
      <t>45歲</t>
    </r>
  </si>
  <si>
    <t>49歲以上</t>
  </si>
  <si>
    <r>
      <t>附註：1.本表以參加公務人員退休撫卹基金之政務人員、公務人員、教育人員及軍職人員為統計對象。</t>
    </r>
  </si>
  <si>
    <t xml:space="preserve">         表24 參加退撫基金人員退休(職、伍)平均俸額及平均</t>
  </si>
  <si>
    <t xml:space="preserve">              年齡(按政府別分)</t>
  </si>
  <si>
    <t>政務人員</t>
  </si>
  <si>
    <t>公務人員</t>
  </si>
  <si>
    <t>教育人員</t>
  </si>
  <si>
    <t>軍職人員</t>
  </si>
  <si>
    <t>平均俸額</t>
  </si>
  <si>
    <t>平均年齡</t>
  </si>
  <si>
    <t>鄉鎮市公所</t>
  </si>
  <si>
    <t xml:space="preserve">         表25  參加退撫基金人員撫卹平均俸額及平均年齡(按</t>
  </si>
  <si>
    <t xml:space="preserve">               政府別分)</t>
  </si>
  <si>
    <t>表26  歷年參加退撫基金人員之平均俸額及平均年齡</t>
  </si>
  <si>
    <t xml:space="preserve">                              中華民國85年度至96年度         </t>
  </si>
  <si>
    <t>單位：新台幣元；歲</t>
  </si>
  <si>
    <r>
      <t>附註：本表以參加公務人員退休撫卹基金之政務人員、公務人員、教育人員及軍職人員為統計對象。</t>
    </r>
  </si>
  <si>
    <t xml:space="preserve">         表27  歷年參加退撫基金人員退休(職、伍)平均俸額及</t>
  </si>
  <si>
    <t xml:space="preserve">               平均年齡</t>
  </si>
  <si>
    <t xml:space="preserve">         表28  歷年參加退撫基金人員退休(職、伍)平均俸額及</t>
  </si>
  <si>
    <t xml:space="preserve">               平均年齡(一次退)</t>
  </si>
  <si>
    <t xml:space="preserve">                             中華民國85年度至96年度          </t>
  </si>
  <si>
    <t xml:space="preserve">         表29  歷年參加退撫基金人員退休(職、伍)平均俸額及</t>
  </si>
  <si>
    <t xml:space="preserve">               平均年齡(月退，含兼領)</t>
  </si>
  <si>
    <t xml:space="preserve">                            中華民國85年度至96年度          </t>
  </si>
  <si>
    <t xml:space="preserve">         表30  歷年參加退撫基金人員退休(職、伍)、資遣之平</t>
  </si>
  <si>
    <t xml:space="preserve">               均年齡</t>
  </si>
  <si>
    <t>總平均年齡</t>
  </si>
  <si>
    <t>退休平均年齡</t>
  </si>
  <si>
    <t xml:space="preserve">      2.茲因軍職人員支領退伍金之人數明顯偏多(如提要分析五，圖一)，且依一般推算年齡約22歲即可辦理退役</t>
  </si>
  <si>
    <t xml:space="preserve">        ，故為86年度(即軍職人員開始加入退撫新制之年度)「一次退休(職)金(退伍金)」之平均年齡明顯下滑之</t>
  </si>
  <si>
    <t xml:space="preserve">        主因。另軍職人員支領退休俸之年齡雖無限制，惟因歷年支領人數均較其餘身分別人員支領月退休金人數</t>
  </si>
  <si>
    <t xml:space="preserve">        少(如提要分析五，圖二)，故有關表內「月退休(職)金(退休俸)」於86年度時平均年齡雖有下降，但幅度</t>
  </si>
  <si>
    <t xml:space="preserve">        不及前述顯著。</t>
  </si>
  <si>
    <t>表31  歷年政務人員退職之平均年齡</t>
  </si>
  <si>
    <r>
      <t>兼領一次退職</t>
    </r>
    <r>
      <rPr>
        <sz val="12"/>
        <rFont val="Times New Roman"/>
        <family val="1"/>
      </rPr>
      <t xml:space="preserve">      </t>
    </r>
    <r>
      <rPr>
        <sz val="12"/>
        <rFont val="標楷體"/>
        <family val="4"/>
      </rPr>
      <t>金與月退職金</t>
    </r>
  </si>
  <si>
    <t>表32  歷年公務人員退休、資遣之平均年齡</t>
  </si>
  <si>
    <t>單位：歲</t>
  </si>
  <si>
    <t>表33  歷年教育人員退休、資遣之平均年齡</t>
  </si>
  <si>
    <t xml:space="preserve">附註：本表以參加公務人員退休撫卹基金之教育人員為統計對象。                </t>
  </si>
  <si>
    <t>表34  歷年軍職人員退伍之平均年齡</t>
  </si>
  <si>
    <t xml:space="preserve">附註：本表以參加公務人員退休撫卹基金之軍職人員為統計對象。                  </t>
  </si>
  <si>
    <t>表35  歷年支領一次撫慰金人數</t>
  </si>
  <si>
    <t xml:space="preserve">                              中華民國85年度至96年度             </t>
  </si>
  <si>
    <t>單位：人</t>
  </si>
  <si>
    <t>附註：本表以參加公務人員退休撫卹基金之政務人員、公務人員、教育人員及軍職人員為統計對象。</t>
  </si>
  <si>
    <t xml:space="preserve">         表36  歷年支領月撫慰金(退休俸半數)之配偶人數及其</t>
  </si>
  <si>
    <t>人數</t>
  </si>
  <si>
    <t>附註：1.本表以參加公務人員退休撫卹基金之政務人員、公務人員、教育人員及軍職人員為統計對象。</t>
  </si>
  <si>
    <t xml:space="preserve">      2.退休俸半數僅適用於軍職人員。</t>
  </si>
  <si>
    <t xml:space="preserve">      3.平均年齡係指支領起始時配偶之平均年齡。</t>
  </si>
  <si>
    <t xml:space="preserve">         表37  歷年支領月撫慰金(退休俸半數)之父母人數及其</t>
  </si>
  <si>
    <t xml:space="preserve">      3.平均年齡係指支領起始時父母之平均年齡。</t>
  </si>
  <si>
    <t xml:space="preserve">         表38  歷年支領月撫慰金(退休俸半數)之未成年子女人</t>
  </si>
  <si>
    <t xml:space="preserve">               數及其平均年齡</t>
  </si>
  <si>
    <t xml:space="preserve">      3.平均年齡係指支領起始時未成年子女之平均年齡。</t>
  </si>
  <si>
    <r>
      <t xml:space="preserve">          2.</t>
    </r>
    <r>
      <rPr>
        <sz val="10"/>
        <rFont val="標楷體"/>
        <family val="4"/>
      </rPr>
      <t>本</t>
    </r>
    <r>
      <rPr>
        <sz val="10"/>
        <rFont val="Times New Roman"/>
        <family val="1"/>
      </rPr>
      <t>(96)</t>
    </r>
    <r>
      <rPr>
        <sz val="10"/>
        <rFont val="標楷體"/>
        <family val="4"/>
      </rPr>
      <t>年度仍有退還政務人員轉換身分別溢繳之基金費用，致當年度政務人員收支呈現負數。</t>
    </r>
  </si>
  <si>
    <t xml:space="preserve">附註：1.95年度起開始適用財務會計凖則第34號公報          </t>
  </si>
  <si>
    <r>
      <t>附註：</t>
    </r>
    <r>
      <rPr>
        <sz val="10"/>
        <rFont val="Times New Roman"/>
        <family val="1"/>
      </rPr>
      <t>95</t>
    </r>
    <r>
      <rPr>
        <sz val="10"/>
        <rFont val="標楷體"/>
        <family val="4"/>
      </rPr>
      <t>年度起開始適用財務會計凖則第</t>
    </r>
    <r>
      <rPr>
        <sz val="10"/>
        <rFont val="Times New Roman"/>
        <family val="1"/>
      </rPr>
      <t>34</t>
    </r>
    <r>
      <rPr>
        <sz val="10"/>
        <rFont val="標楷體"/>
        <family val="4"/>
      </rPr>
      <t>號公報</t>
    </r>
  </si>
  <si>
    <t xml:space="preserve">附註：1.財務收入包括銀行存款、票券、公司債等利息收入及股票投資利益、評價利益等。           </t>
  </si>
  <si>
    <r>
      <t>91年</t>
    </r>
    <r>
      <rPr>
        <sz val="11"/>
        <rFont val="Times New Roman"/>
        <family val="1"/>
      </rPr>
      <t>1</t>
    </r>
    <r>
      <rPr>
        <sz val="11"/>
        <rFont val="標楷體"/>
        <family val="4"/>
      </rPr>
      <t>月</t>
    </r>
  </si>
  <si>
    <r>
      <t>2</t>
    </r>
    <r>
      <rPr>
        <sz val="11"/>
        <rFont val="標楷體"/>
        <family val="4"/>
      </rPr>
      <t>月</t>
    </r>
  </si>
  <si>
    <t>附錄6  基金管理會職員考試類別</t>
  </si>
  <si>
    <t>考試及格種類</t>
  </si>
  <si>
    <t>依其他法令進用</t>
  </si>
  <si>
    <t>高等考試</t>
  </si>
  <si>
    <t>普通考試</t>
  </si>
  <si>
    <t>初等考試</t>
  </si>
  <si>
    <t>特種考試</t>
  </si>
  <si>
    <t>升等考試</t>
  </si>
  <si>
    <t>其他考試</t>
  </si>
  <si>
    <t>簡任(派)</t>
  </si>
  <si>
    <t>薦任(派)</t>
  </si>
  <si>
    <t>委任(派)</t>
  </si>
  <si>
    <t>附錄4  歷年基金管理會員額配置</t>
  </si>
  <si>
    <t>編制員額</t>
  </si>
  <si>
    <t>預算員額</t>
  </si>
  <si>
    <t>實有人數</t>
  </si>
  <si>
    <t>附錄5  基金管理會職員教育程度</t>
  </si>
  <si>
    <t>項目別</t>
  </si>
  <si>
    <t>總計</t>
  </si>
  <si>
    <t>性別</t>
  </si>
  <si>
    <t>教育程度</t>
  </si>
  <si>
    <t>男</t>
  </si>
  <si>
    <t>女</t>
  </si>
  <si>
    <t>博士</t>
  </si>
  <si>
    <t>碩士</t>
  </si>
  <si>
    <t>大學畢業</t>
  </si>
  <si>
    <t>專科畢業</t>
  </si>
  <si>
    <t>高中高職以下</t>
  </si>
  <si>
    <t>簡任(派)</t>
  </si>
  <si>
    <t>薦任(派)</t>
  </si>
  <si>
    <t>委任(派)</t>
  </si>
  <si>
    <r>
      <t>91年</t>
    </r>
    <r>
      <rPr>
        <sz val="11"/>
        <rFont val="Times New Roman"/>
        <family val="1"/>
      </rPr>
      <t>1</t>
    </r>
    <r>
      <rPr>
        <sz val="11"/>
        <rFont val="標楷體"/>
        <family val="4"/>
      </rPr>
      <t>月</t>
    </r>
  </si>
  <si>
    <r>
      <t>2</t>
    </r>
    <r>
      <rPr>
        <sz val="11"/>
        <rFont val="標楷體"/>
        <family val="4"/>
      </rPr>
      <t>月</t>
    </r>
  </si>
  <si>
    <t>附錄7  基金管理會職員年齡分布</t>
  </si>
  <si>
    <r>
      <t>單位：人；歲</t>
    </r>
    <r>
      <rPr>
        <sz val="10"/>
        <rFont val="Times New Roman"/>
        <family val="1"/>
      </rPr>
      <t xml:space="preserve">  </t>
    </r>
  </si>
  <si>
    <t>項目別</t>
  </si>
  <si>
    <t>總計</t>
  </si>
  <si>
    <t>簡任(派)</t>
  </si>
  <si>
    <t>薦任(派)</t>
  </si>
  <si>
    <t>委任(派)</t>
  </si>
  <si>
    <t>24歲以下</t>
  </si>
  <si>
    <t>25–29歲</t>
  </si>
  <si>
    <t>30–34歲</t>
  </si>
  <si>
    <t>35–39歲</t>
  </si>
  <si>
    <t>40–44歲</t>
  </si>
  <si>
    <t>45–49歲</t>
  </si>
  <si>
    <t>50–54歲</t>
  </si>
  <si>
    <t>55–59歲</t>
  </si>
  <si>
    <t>60–64歲</t>
  </si>
  <si>
    <t>65歲以上</t>
  </si>
  <si>
    <t>平均年齡</t>
  </si>
  <si>
    <t>附錄8  基金管理會職員任職年資</t>
  </si>
  <si>
    <r>
      <t>單位：人；年</t>
    </r>
    <r>
      <rPr>
        <sz val="10"/>
        <rFont val="Times New Roman"/>
        <family val="1"/>
      </rPr>
      <t xml:space="preserve">  </t>
    </r>
  </si>
  <si>
    <t>項目別</t>
  </si>
  <si>
    <t>總計</t>
  </si>
  <si>
    <t>簡任(派)</t>
  </si>
  <si>
    <t>薦任(派)</t>
  </si>
  <si>
    <t>委任(派)</t>
  </si>
  <si>
    <t>4年以下</t>
  </si>
  <si>
    <t>5–9年</t>
  </si>
  <si>
    <t>10–14年</t>
  </si>
  <si>
    <t>15–19年</t>
  </si>
  <si>
    <t>20–24年</t>
  </si>
  <si>
    <t>25–29年</t>
  </si>
  <si>
    <t>30年以上</t>
  </si>
  <si>
    <t>平均年資</t>
  </si>
  <si>
    <t>94年度</t>
  </si>
  <si>
    <t>95年度</t>
  </si>
  <si>
    <t>表1  歷年參加退撫基金機關(構)及學校數</t>
  </si>
  <si>
    <t>單位：個</t>
  </si>
  <si>
    <t>項目別</t>
  </si>
  <si>
    <t>總計</t>
  </si>
  <si>
    <t>中央政府</t>
  </si>
  <si>
    <t>省市政府</t>
  </si>
  <si>
    <t>縣市政府</t>
  </si>
  <si>
    <t>鄉鎮市
公所</t>
  </si>
  <si>
    <t>公營事業
機構</t>
  </si>
  <si>
    <t>85年度</t>
  </si>
  <si>
    <t>86年度</t>
  </si>
  <si>
    <t>87年度</t>
  </si>
  <si>
    <t>88年度</t>
  </si>
  <si>
    <t>88下半及89年度</t>
  </si>
  <si>
    <t>90年度</t>
  </si>
  <si>
    <t>91年度</t>
  </si>
  <si>
    <t>92年度</t>
  </si>
  <si>
    <t>93年度</t>
  </si>
  <si>
    <r>
      <t>附註：茲因本會於</t>
    </r>
    <r>
      <rPr>
        <sz val="10"/>
        <rFont val="Times New Roman"/>
        <family val="1"/>
      </rPr>
      <t>93</t>
    </r>
    <r>
      <rPr>
        <sz val="10"/>
        <rFont val="標楷體"/>
        <family val="4"/>
      </rPr>
      <t>年</t>
    </r>
    <r>
      <rPr>
        <sz val="10"/>
        <rFont val="Times New Roman"/>
        <family val="1"/>
      </rPr>
      <t>2</t>
    </r>
    <r>
      <rPr>
        <sz val="10"/>
        <rFont val="標楷體"/>
        <family val="4"/>
      </rPr>
      <t>月初接銓敘部統計室電話告知及傳真資料，始將臺灣省政府及所屬各縣市車輛行車</t>
    </r>
  </si>
  <si>
    <t>　　　事故鑑定委員會、臺灣省諮議會、國史館臺灣文獻館等十四個機關之政府別改列為「中央政府」（</t>
  </si>
  <si>
    <r>
      <t>　　　按本會原建檔資料為省市政府），故迄至</t>
    </r>
    <r>
      <rPr>
        <sz val="10"/>
        <rFont val="Times New Roman"/>
        <family val="1"/>
      </rPr>
      <t>92</t>
    </r>
    <r>
      <rPr>
        <sz val="10"/>
        <rFont val="標楷體"/>
        <family val="4"/>
      </rPr>
      <t>年度有關表內「省市政府」之相關統計數據均包含上述</t>
    </r>
  </si>
  <si>
    <t>　　　十四個機關數。</t>
  </si>
  <si>
    <t>項目別</t>
  </si>
  <si>
    <t>總計</t>
  </si>
  <si>
    <t>中央政府</t>
  </si>
  <si>
    <t>省市政府</t>
  </si>
  <si>
    <t>縣市政府</t>
  </si>
  <si>
    <t>鄉鎮市公所</t>
  </si>
  <si>
    <t>小計</t>
  </si>
  <si>
    <t>85年度</t>
  </si>
  <si>
    <t>86年度</t>
  </si>
  <si>
    <t>87年度</t>
  </si>
  <si>
    <t>88年度</t>
  </si>
  <si>
    <t>88下半及89年度</t>
  </si>
  <si>
    <t>90年度</t>
  </si>
  <si>
    <t>91年度</t>
  </si>
  <si>
    <t>92年度</t>
  </si>
  <si>
    <t>93年度</t>
  </si>
  <si>
    <t>單位：人</t>
  </si>
  <si>
    <t>一次撫卹金</t>
  </si>
  <si>
    <t>贍養金</t>
  </si>
  <si>
    <t xml:space="preserve">  23歲</t>
  </si>
  <si>
    <t xml:space="preserve">  24歲</t>
  </si>
  <si>
    <t xml:space="preserve">  25歲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</si>
  <si>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</si>
  <si>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</si>
  <si>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</si>
  <si>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</si>
  <si>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</si>
  <si>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</si>
  <si>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</si>
  <si>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</si>
  <si>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</si>
  <si>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</si>
  <si>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</si>
  <si>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</si>
  <si>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</si>
  <si>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單位：人；歲</t>
  </si>
  <si>
    <t xml:space="preserve">  27歲</t>
  </si>
  <si>
    <t xml:space="preserve">  28歲</t>
  </si>
  <si>
    <t xml:space="preserve">  29歲</t>
  </si>
  <si>
    <t xml:space="preserve">  30歲</t>
  </si>
  <si>
    <t xml:space="preserve">  31歲</t>
  </si>
  <si>
    <t xml:space="preserve">  45歲</t>
  </si>
  <si>
    <t>公務人員</t>
  </si>
  <si>
    <t>教育人員</t>
  </si>
  <si>
    <t>單位：新台幣元；歲</t>
  </si>
  <si>
    <t>單位：歲</t>
  </si>
  <si>
    <r>
      <t xml:space="preserve">  43歲</t>
    </r>
  </si>
  <si>
    <r>
      <t xml:space="preserve">  44歲</t>
    </r>
  </si>
  <si>
    <r>
      <t xml:space="preserve">     </t>
    </r>
    <r>
      <rPr>
        <sz val="11"/>
        <rFont val="標楷體"/>
        <family val="4"/>
      </rPr>
      <t>25歲</t>
    </r>
  </si>
  <si>
    <r>
      <t xml:space="preserve">     </t>
    </r>
    <r>
      <rPr>
        <sz val="11"/>
        <rFont val="標楷體"/>
        <family val="4"/>
      </rPr>
      <t>46歲</t>
    </r>
  </si>
  <si>
    <r>
      <t xml:space="preserve">     </t>
    </r>
    <r>
      <rPr>
        <sz val="11"/>
        <rFont val="標楷體"/>
        <family val="4"/>
      </rPr>
      <t>47歲</t>
    </r>
  </si>
  <si>
    <r>
      <t xml:space="preserve">     </t>
    </r>
    <r>
      <rPr>
        <sz val="11"/>
        <rFont val="標楷體"/>
        <family val="4"/>
      </rPr>
      <t>48歲</t>
    </r>
  </si>
  <si>
    <t>單位：新台幣千元；%</t>
  </si>
  <si>
    <t>95年度</t>
  </si>
  <si>
    <t>再一次加發補償金</t>
  </si>
  <si>
    <t>一次撫慰金</t>
  </si>
  <si>
    <t>月撫慰金</t>
  </si>
  <si>
    <t>資遣</t>
  </si>
  <si>
    <t>93年度</t>
  </si>
  <si>
    <t>合計</t>
  </si>
  <si>
    <t>賸餘</t>
  </si>
  <si>
    <t>(短絀)</t>
  </si>
  <si>
    <t>基金收入</t>
  </si>
  <si>
    <t>財務收入</t>
  </si>
  <si>
    <t>其他收入</t>
  </si>
  <si>
    <t>退撫支出</t>
  </si>
  <si>
    <t>財務支出</t>
  </si>
  <si>
    <t>表39  歷年退撫基金</t>
  </si>
  <si>
    <t>收支(不含運用部分)</t>
  </si>
  <si>
    <t>項目別</t>
  </si>
  <si>
    <t>總計</t>
  </si>
  <si>
    <t>歷年合計</t>
  </si>
  <si>
    <t>85年度</t>
  </si>
  <si>
    <t>86年度</t>
  </si>
  <si>
    <t>87年度</t>
  </si>
  <si>
    <t>88年度</t>
  </si>
  <si>
    <t>90年度</t>
  </si>
  <si>
    <t>91年度</t>
  </si>
  <si>
    <t>92年度</t>
  </si>
  <si>
    <t>93年度</t>
  </si>
  <si>
    <t>*</t>
  </si>
  <si>
    <t>95年度</t>
  </si>
  <si>
    <t>表40  政務人員退撫支出</t>
  </si>
  <si>
    <t>明細(按政府別分)</t>
  </si>
  <si>
    <t>單位：新台幣千元</t>
  </si>
  <si>
    <t>退職</t>
  </si>
  <si>
    <t>撫卹</t>
  </si>
  <si>
    <t>退出</t>
  </si>
  <si>
    <t>小計</t>
  </si>
  <si>
    <t>一次退職金</t>
  </si>
  <si>
    <t>月退職金</t>
  </si>
  <si>
    <t>因公傷病退職金</t>
  </si>
  <si>
    <t>一次撫卹金</t>
  </si>
  <si>
    <t>一次撫卹金及年撫卹金</t>
  </si>
  <si>
    <t>發還原繳付基金費用</t>
  </si>
  <si>
    <t>合計</t>
  </si>
  <si>
    <t>中央政府</t>
  </si>
  <si>
    <t>省市政府</t>
  </si>
  <si>
    <t>縣市政府</t>
  </si>
  <si>
    <t>公營事業機構</t>
  </si>
  <si>
    <r>
      <t>附註：本表以參加公務人員退休撫卹基金之</t>
    </r>
    <r>
      <rPr>
        <sz val="10"/>
        <rFont val="標楷體"/>
        <family val="4"/>
      </rPr>
      <t>政務人員</t>
    </r>
    <r>
      <rPr>
        <sz val="10"/>
        <rFont val="標楷體"/>
        <family val="4"/>
      </rPr>
      <t>為統計對象。</t>
    </r>
  </si>
  <si>
    <t>退休</t>
  </si>
  <si>
    <t>一次退休金</t>
  </si>
  <si>
    <t>月退休金</t>
  </si>
  <si>
    <t>因公傷病退休金</t>
  </si>
  <si>
    <r>
      <t>附註：本表以參加公務人員退休撫卹基金之</t>
    </r>
    <r>
      <rPr>
        <sz val="10"/>
        <rFont val="標楷體"/>
        <family val="4"/>
      </rPr>
      <t>教育人員為統計對象。</t>
    </r>
  </si>
  <si>
    <t>人員退撫支出明細</t>
  </si>
  <si>
    <t>表44  歷年政務</t>
  </si>
  <si>
    <r>
      <t>中華民國</t>
    </r>
    <r>
      <rPr>
        <sz val="12"/>
        <rFont val="Times New Roman"/>
        <family val="1"/>
      </rPr>
      <t>88</t>
    </r>
  </si>
  <si>
    <t>中華民國</t>
  </si>
  <si>
    <t>表46  歷年教育</t>
  </si>
  <si>
    <t>表47  歷年軍職</t>
  </si>
  <si>
    <t>退伍</t>
  </si>
  <si>
    <t>退伍金</t>
  </si>
  <si>
    <t>退休俸</t>
  </si>
  <si>
    <t>贍養金</t>
  </si>
  <si>
    <t>退休俸半數</t>
  </si>
  <si>
    <r>
      <t>附註：本表以參加公務人員退休撫卹基金之</t>
    </r>
    <r>
      <rPr>
        <sz val="10"/>
        <rFont val="標楷體"/>
        <family val="4"/>
      </rPr>
      <t>軍職人員為統計對象。</t>
    </r>
  </si>
  <si>
    <t>表53  歷年退撫</t>
  </si>
  <si>
    <t>基金平衡表</t>
  </si>
  <si>
    <r>
      <t>中華民國</t>
    </r>
    <r>
      <rPr>
        <sz val="12"/>
        <rFont val="Times New Roman"/>
        <family val="1"/>
      </rPr>
      <t>85</t>
    </r>
  </si>
  <si>
    <t>基金淨值</t>
  </si>
  <si>
    <r>
      <t>資</t>
    </r>
    <r>
      <rPr>
        <sz val="12"/>
        <rFont val="標楷體"/>
        <family val="4"/>
      </rPr>
      <t>產</t>
    </r>
  </si>
  <si>
    <r>
      <t>負</t>
    </r>
    <r>
      <rPr>
        <sz val="12"/>
        <rFont val="標楷體"/>
        <family val="4"/>
      </rPr>
      <t>債</t>
    </r>
  </si>
  <si>
    <t>流動資產</t>
  </si>
  <si>
    <t>備供出售及持有至到期日之金融資產</t>
  </si>
  <si>
    <t>其他資產</t>
  </si>
  <si>
    <t>流動負債</t>
  </si>
  <si>
    <t>其他負債</t>
  </si>
  <si>
    <t>現金</t>
  </si>
  <si>
    <t>交易目的之金融資產</t>
  </si>
  <si>
    <t>應收款項</t>
  </si>
  <si>
    <t>預付款項</t>
  </si>
  <si>
    <t xml:space="preserve">      3.流動負債包括應付帳款、應付費用、應付管理費等。                </t>
  </si>
  <si>
    <t>表54  歷年退撫</t>
  </si>
  <si>
    <t>基金資產明細表</t>
  </si>
  <si>
    <r>
      <t>資</t>
    </r>
    <r>
      <rPr>
        <sz val="12"/>
        <rFont val="標楷體"/>
        <family val="4"/>
      </rPr>
      <t>產</t>
    </r>
    <r>
      <rPr>
        <sz val="12"/>
        <rFont val="標楷體"/>
        <family val="4"/>
      </rPr>
      <t>總</t>
    </r>
    <r>
      <rPr>
        <sz val="12"/>
        <rFont val="標楷體"/>
        <family val="4"/>
      </rPr>
      <t>計</t>
    </r>
  </si>
  <si>
    <t>銀行存款</t>
  </si>
  <si>
    <t>票券</t>
  </si>
  <si>
    <t>債券</t>
  </si>
  <si>
    <t>有價證券</t>
  </si>
  <si>
    <t>委託經營</t>
  </si>
  <si>
    <t>股票</t>
  </si>
  <si>
    <t>受益憑證</t>
  </si>
  <si>
    <t>表55  歷年退撫基金</t>
  </si>
  <si>
    <t>收支(含運用部分)</t>
  </si>
  <si>
    <t>當          期          數</t>
  </si>
  <si>
    <t>累          計          數</t>
  </si>
  <si>
    <r>
      <t>收</t>
    </r>
    <r>
      <rPr>
        <sz val="11"/>
        <rFont val="Times New Roman"/>
        <family val="1"/>
      </rPr>
      <t xml:space="preserve">          </t>
    </r>
    <r>
      <rPr>
        <sz val="11"/>
        <rFont val="標楷體"/>
        <family val="4"/>
      </rPr>
      <t>入</t>
    </r>
  </si>
  <si>
    <r>
      <t>支</t>
    </r>
    <r>
      <rPr>
        <sz val="11"/>
        <rFont val="Times New Roman"/>
        <family val="1"/>
      </rPr>
      <t xml:space="preserve">          </t>
    </r>
    <r>
      <rPr>
        <sz val="11"/>
        <rFont val="標楷體"/>
        <family val="4"/>
      </rPr>
      <t>出</t>
    </r>
  </si>
  <si>
    <t xml:space="preserve">      2.賸餘(短絀)係含基金本金結餘。</t>
  </si>
  <si>
    <t>預算數</t>
  </si>
  <si>
    <t>決算數</t>
  </si>
  <si>
    <t xml:space="preserve">           表23  參加退撫基金人員發還原繳付</t>
  </si>
  <si>
    <t>繳付之基金費用</t>
  </si>
  <si>
    <r>
      <t xml:space="preserve">                                           </t>
    </r>
    <r>
      <rPr>
        <sz val="11"/>
        <rFont val="標楷體"/>
        <family val="4"/>
      </rPr>
      <t xml:space="preserve">中華民國96年1月1日至96年12月31日                </t>
    </r>
    <r>
      <rPr>
        <sz val="10"/>
        <rFont val="標楷體"/>
        <family val="4"/>
      </rPr>
      <t>單位：新台幣億元</t>
    </r>
  </si>
  <si>
    <t>88下半及
  89年度</t>
  </si>
  <si>
    <r>
      <t>已實現收益率</t>
    </r>
    <r>
      <rPr>
        <sz val="12"/>
        <rFont val="Times New Roman"/>
        <family val="1"/>
      </rPr>
      <t xml:space="preserve">       
</t>
    </r>
    <r>
      <rPr>
        <sz val="12"/>
        <rFont val="標楷體"/>
        <family val="4"/>
      </rPr>
      <t>減法定收益率</t>
    </r>
    <r>
      <rPr>
        <sz val="12"/>
        <rFont val="Times New Roman"/>
        <family val="1"/>
      </rPr>
      <t>% (C-E)</t>
    </r>
  </si>
  <si>
    <r>
      <t>列計未實現損益</t>
    </r>
    <r>
      <rPr>
        <sz val="12"/>
        <rFont val="Times New Roman"/>
        <family val="1"/>
      </rPr>
      <t xml:space="preserve">      
</t>
    </r>
    <r>
      <rPr>
        <sz val="12"/>
        <rFont val="標楷體"/>
        <family val="4"/>
      </rPr>
      <t>後之收益數</t>
    </r>
  </si>
  <si>
    <r>
      <t xml:space="preserve">           </t>
    </r>
    <r>
      <rPr>
        <sz val="11"/>
        <rFont val="新細明體"/>
        <family val="1"/>
      </rPr>
      <t>針對公務人員退休撫卹基金管理委員會委託辦理基金第三次精算案之民國九十六年十二月三十一日退休撫卹</t>
    </r>
  </si>
  <si>
    <t xml:space="preserve">  九、委託經營       </t>
  </si>
  <si>
    <r>
      <t>附註</t>
    </r>
    <r>
      <rPr>
        <sz val="10"/>
        <rFont val="Times New Roman"/>
        <family val="1"/>
      </rPr>
      <t>:1.</t>
    </r>
    <r>
      <rPr>
        <sz val="10"/>
        <rFont val="標楷體"/>
        <family val="4"/>
      </rPr>
      <t>自</t>
    </r>
    <r>
      <rPr>
        <sz val="10"/>
        <rFont val="Times New Roman"/>
        <family val="1"/>
      </rPr>
      <t>93</t>
    </r>
    <r>
      <rPr>
        <sz val="10"/>
        <rFont val="標楷體"/>
        <family val="4"/>
      </rPr>
      <t>年</t>
    </r>
    <r>
      <rPr>
        <sz val="10"/>
        <rFont val="Times New Roman"/>
        <family val="1"/>
      </rPr>
      <t>1</t>
    </r>
    <r>
      <rPr>
        <sz val="10"/>
        <rFont val="標楷體"/>
        <family val="4"/>
      </rPr>
      <t>月</t>
    </r>
    <r>
      <rPr>
        <sz val="10"/>
        <rFont val="Times New Roman"/>
        <family val="1"/>
      </rPr>
      <t>1</t>
    </r>
    <r>
      <rPr>
        <sz val="10"/>
        <rFont val="標楷體"/>
        <family val="4"/>
      </rPr>
      <t>日起政務人員依法不再參加退撫基金，惟不足數已由相關政府機關編列預算補助。</t>
    </r>
  </si>
  <si>
    <t xml:space="preserve">                              中華民國96年1月至12月         </t>
  </si>
  <si>
    <r>
      <t>鄉鎮市</t>
    </r>
    <r>
      <rPr>
        <sz val="12"/>
        <rFont val="標楷體"/>
        <family val="4"/>
      </rPr>
      <t>公所</t>
    </r>
  </si>
  <si>
    <t>兼領一次退休(職)金與月退休(職)金</t>
  </si>
  <si>
    <t xml:space="preserve">                                                                                                                                        </t>
  </si>
  <si>
    <t>中華民國96年1月至12月</t>
  </si>
  <si>
    <t xml:space="preserve">                                                                  </t>
  </si>
  <si>
    <t xml:space="preserve">                                                                       </t>
  </si>
  <si>
    <t xml:space="preserve">      2.依規定退休人員年齡未滿50歲具有工作能力而自願退休者，不得擇領月退休金或兼領月退休金。準此，年齡滿50歲以上者，如符退休條件，均以辦理退休擇領月退休金者居多，故是類人員申請發還原繳    </t>
  </si>
  <si>
    <t>基金費用人數(按年齡、身分別分)</t>
  </si>
  <si>
    <r>
      <t>中華民國96年</t>
    </r>
    <r>
      <rPr>
        <b/>
        <sz val="12"/>
        <rFont val="標楷體"/>
        <family val="4"/>
      </rPr>
      <t xml:space="preserve">1月至12月  </t>
    </r>
    <r>
      <rPr>
        <sz val="12"/>
        <rFont val="標楷體"/>
        <family val="4"/>
      </rPr>
      <t xml:space="preserve">                                              </t>
    </r>
    <r>
      <rPr>
        <sz val="10"/>
        <rFont val="標楷體"/>
        <family val="4"/>
      </rPr>
      <t xml:space="preserve">      </t>
    </r>
    <r>
      <rPr>
        <sz val="12"/>
        <rFont val="標楷體"/>
        <family val="4"/>
      </rPr>
      <t xml:space="preserve">                                           </t>
    </r>
  </si>
  <si>
    <r>
      <t>公營事業</t>
    </r>
    <r>
      <rPr>
        <sz val="11"/>
        <rFont val="標楷體"/>
        <family val="4"/>
      </rPr>
      <t>機構</t>
    </r>
  </si>
  <si>
    <r>
      <t>88</t>
    </r>
    <r>
      <rPr>
        <sz val="11"/>
        <rFont val="標楷體"/>
        <family val="4"/>
      </rPr>
      <t>下半及</t>
    </r>
    <r>
      <rPr>
        <sz val="11"/>
        <rFont val="標楷體"/>
        <family val="4"/>
      </rPr>
      <t>89年度</t>
    </r>
  </si>
  <si>
    <r>
      <t>88</t>
    </r>
    <r>
      <rPr>
        <sz val="11"/>
        <rFont val="標楷體"/>
        <family val="4"/>
      </rPr>
      <t>下半及</t>
    </r>
    <r>
      <rPr>
        <sz val="11"/>
        <rFont val="標楷體"/>
        <family val="4"/>
      </rPr>
      <t>89年度</t>
    </r>
  </si>
  <si>
    <t xml:space="preserve">                                                                                                                                         </t>
  </si>
  <si>
    <t>中華民國85年度至96年度</t>
  </si>
  <si>
    <t>退休(職、伍)</t>
  </si>
  <si>
    <t>88下半及89年度</t>
  </si>
  <si>
    <t xml:space="preserve">中華民國96年1月至12月                                                                                                                </t>
  </si>
  <si>
    <r>
      <t xml:space="preserve">                               中華民國96年1月至12月             </t>
    </r>
    <r>
      <rPr>
        <sz val="10"/>
        <rFont val="標楷體"/>
        <family val="4"/>
      </rPr>
      <t xml:space="preserve">       </t>
    </r>
    <r>
      <rPr>
        <sz val="12"/>
        <rFont val="標楷體"/>
        <family val="4"/>
      </rPr>
      <t xml:space="preserve">                                                                            </t>
    </r>
  </si>
  <si>
    <t>政務人員</t>
  </si>
  <si>
    <t>公務人員</t>
  </si>
  <si>
    <t>教育人員</t>
  </si>
  <si>
    <t>軍職人員</t>
  </si>
  <si>
    <r>
      <t>政務</t>
    </r>
    <r>
      <rPr>
        <sz val="11"/>
        <rFont val="Times New Roman"/>
        <family val="1"/>
      </rPr>
      <t xml:space="preserve"> </t>
    </r>
    <r>
      <rPr>
        <sz val="11"/>
        <rFont val="標楷體"/>
        <family val="4"/>
      </rPr>
      <t>人員</t>
    </r>
  </si>
  <si>
    <t>6.第6次委託經營係自96年4月25日起至96年12月31日止，同期間大盤報酬率5.73％。</t>
  </si>
  <si>
    <t>7.第7次委託經營係自96年11月7日起至96年12月31日止，同期間大盤報酬率-8.46％。</t>
  </si>
  <si>
    <t>8.未實現損益：係指尚未實際出售之有價證券，於評價時，當其市價低於買進成本，則產生帳面上之未實現損失，當其市價高於買進成本，</t>
  </si>
  <si>
    <r>
      <t xml:space="preserve"> 9.</t>
    </r>
    <r>
      <rPr>
        <sz val="10"/>
        <rFont val="標楷體"/>
        <family val="4"/>
      </rPr>
      <t>已實現損益：係指已實際出售所發生之損益。</t>
    </r>
  </si>
  <si>
    <t>中華民國96年1月至12月</t>
  </si>
  <si>
    <r>
      <t>未併計年資</t>
    </r>
    <r>
      <rPr>
        <sz val="12"/>
        <rFont val="Times New Roman"/>
        <family val="1"/>
      </rPr>
      <t xml:space="preserve"> </t>
    </r>
    <r>
      <rPr>
        <sz val="12"/>
        <rFont val="標楷體"/>
        <family val="4"/>
      </rPr>
      <t>退費</t>
    </r>
  </si>
  <si>
    <t xml:space="preserve">單位：人 </t>
  </si>
  <si>
    <r>
      <t xml:space="preserve">                                         </t>
    </r>
    <r>
      <rPr>
        <sz val="10"/>
        <rFont val="標楷體"/>
        <family val="4"/>
      </rPr>
      <t xml:space="preserve">                                                                         </t>
    </r>
  </si>
  <si>
    <t>自</t>
  </si>
  <si>
    <t>行</t>
  </si>
  <si>
    <t>運</t>
  </si>
  <si>
    <t>用</t>
  </si>
  <si>
    <r>
      <t>受益憑證</t>
    </r>
    <r>
      <rPr>
        <sz val="13"/>
        <rFont val="Times New Roman"/>
        <family val="1"/>
      </rPr>
      <t xml:space="preserve">  </t>
    </r>
  </si>
  <si>
    <r>
      <t>委託經營</t>
    </r>
    <r>
      <rPr>
        <sz val="13"/>
        <rFont val="Times New Roman"/>
        <family val="1"/>
      </rPr>
      <t xml:space="preserve"> </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</si>
</sst>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_(* #,##0.00_);_(* \(#,##0.00\);_(* &quot;-&quot;??_);_(@_)"/>
    <numFmt numFmtId="178" formatCode="#,##0_ "/>
    <numFmt numFmtId="179" formatCode="0_);[Red]\(0\)"/>
    <numFmt numFmtId="180" formatCode="0.00_);[Red]\(0.00\)"/>
    <numFmt numFmtId="181" formatCode="#,##0.00_ "/>
    <numFmt numFmtId="182" formatCode="#,##0.000_ "/>
    <numFmt numFmtId="183" formatCode="0.00_ "/>
    <numFmt numFmtId="184" formatCode="\ #,##0;\-\ #,##0;&quot;-&quot;"/>
    <numFmt numFmtId="185" formatCode="_-* #,##0_-;\-* #,##0_-;_-* &quot;-&quot;??_-;_-@_-"/>
    <numFmt numFmtId="186" formatCode="_(* #,##0.00_);_(* \(#,##0.00\);_(* &quot;-&quot;_);_(@_)"/>
    <numFmt numFmtId="187" formatCode="#,##0.00_);[Red]\(#,##0.00\)"/>
    <numFmt numFmtId="188" formatCode="#,##0_);[Red]\(#,##0\)"/>
    <numFmt numFmtId="189" formatCode="0.000"/>
    <numFmt numFmtId="190" formatCode="0.0%"/>
    <numFmt numFmtId="191" formatCode="_-* #,##0.000_-;\-* #,##0.000_-;_-* &quot;-&quot;_-;_-@_-"/>
    <numFmt numFmtId="192" formatCode="_(* #,##0_);_(* \(#,##0\);_(* &quot;-&quot;??_);_(@_)"/>
    <numFmt numFmtId="193" formatCode="#,##0.0_ "/>
    <numFmt numFmtId="194" formatCode="0.0_);[Red]\(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quot;$&quot;* #,##0.00_);_(&quot;$&quot;* \(#,##0.00\);_(&quot;$&quot;* &quot;-&quot;??_);_(@_)"/>
    <numFmt numFmtId="201" formatCode="m&quot;月&quot;d&quot;日&quot;"/>
    <numFmt numFmtId="202" formatCode="#,##0.0"/>
    <numFmt numFmtId="203" formatCode="0_);\(0\)"/>
    <numFmt numFmtId="204" formatCode="0_ "/>
    <numFmt numFmtId="205" formatCode="_-* #,##0.000_-;\-* #,##0.000_-;_-* &quot;-&quot;???_-;_-@_-"/>
    <numFmt numFmtId="206" formatCode="&quot;$&quot;#,##0"/>
    <numFmt numFmtId="207" formatCode="#,##0;[Red]#,##0"/>
    <numFmt numFmtId="208" formatCode="_(* #,##0_);_(* \(#,##0\);_(* &quot;0.00&quot;_);_(@_)"/>
    <numFmt numFmtId="209" formatCode="0.000_);[Red]\(0.000\)"/>
    <numFmt numFmtId="210" formatCode="#,##0.000"/>
    <numFmt numFmtId="211" formatCode="\ \-#,##0"/>
    <numFmt numFmtId="212" formatCode="\ #,##0"/>
    <numFmt numFmtId="213" formatCode="#,##0.0000"/>
    <numFmt numFmtId="214" formatCode="0.0000_);[Red]\(0.0000\)"/>
    <numFmt numFmtId="215" formatCode="mmm\-yyyy"/>
    <numFmt numFmtId="216" formatCode="_-* #,##0.0_-;\-* #,##0.0_-;_-* &quot;-&quot;??_-;_-@_-"/>
    <numFmt numFmtId="217" formatCode="_(* #,##0.0_);_(* \(#,##0.0\);_(* &quot;-&quot;_);_(@_)"/>
    <numFmt numFmtId="218" formatCode="#,##0.0000_);[Red]\(#,##0.0000\)"/>
    <numFmt numFmtId="219" formatCode="&quot;Yes&quot;;&quot;Yes&quot;;&quot;No&quot;"/>
    <numFmt numFmtId="220" formatCode="&quot;True&quot;;&quot;True&quot;;&quot;False&quot;"/>
    <numFmt numFmtId="221" formatCode="&quot;On&quot;;&quot;On&quot;;&quot;Off&quot;"/>
    <numFmt numFmtId="222" formatCode="#,##0_);\(#,##0\)"/>
    <numFmt numFmtId="223" formatCode="0.0"/>
    <numFmt numFmtId="224" formatCode="_-* #,##0.0_-;\-* #,##0.0_-;_-* &quot;-&quot;_-;_-@_-"/>
    <numFmt numFmtId="225" formatCode="_-* #,##0.00_-;\-* #,##0.00_-;_-* &quot;-&quot;_-;_-@_-"/>
    <numFmt numFmtId="226" formatCode="0.0000"/>
    <numFmt numFmtId="227" formatCode="_-* #,##0.0_-;\-* #,##0.0_-;_-* &quot;-&quot;?_-;_-@_-"/>
    <numFmt numFmtId="228" formatCode="#,##0.00000"/>
    <numFmt numFmtId="229" formatCode="0.000000"/>
    <numFmt numFmtId="230" formatCode="0.0000000"/>
    <numFmt numFmtId="231" formatCode="0.00000"/>
  </numFmts>
  <fonts count="50">
    <font>
      <sz val="12"/>
      <name val="新細明體"/>
      <family val="1"/>
    </font>
    <font>
      <sz val="9"/>
      <name val="新細明體"/>
      <family val="1"/>
    </font>
    <font>
      <u val="single"/>
      <sz val="12"/>
      <color indexed="12"/>
      <name val="Times New Roman"/>
      <family val="1"/>
    </font>
    <font>
      <u val="single"/>
      <sz val="12"/>
      <color indexed="36"/>
      <name val="Times New Roman"/>
      <family val="1"/>
    </font>
    <font>
      <b/>
      <sz val="16"/>
      <name val="標楷體"/>
      <family val="4"/>
    </font>
    <font>
      <sz val="12"/>
      <name val="標楷體"/>
      <family val="4"/>
    </font>
    <font>
      <sz val="10"/>
      <name val="標楷體"/>
      <family val="4"/>
    </font>
    <font>
      <b/>
      <sz val="12"/>
      <name val="標楷體"/>
      <family val="4"/>
    </font>
    <font>
      <b/>
      <sz val="18"/>
      <name val="標楷體"/>
      <family val="4"/>
    </font>
    <font>
      <sz val="12"/>
      <name val="Times New Roman"/>
      <family val="1"/>
    </font>
    <font>
      <sz val="10"/>
      <name val="Times New Roman"/>
      <family val="1"/>
    </font>
    <font>
      <sz val="11"/>
      <name val="標楷體"/>
      <family val="4"/>
    </font>
    <font>
      <sz val="9"/>
      <name val="細明體"/>
      <family val="3"/>
    </font>
    <font>
      <sz val="11"/>
      <name val="Times New Roman"/>
      <family val="1"/>
    </font>
    <font>
      <b/>
      <sz val="12"/>
      <name val="Times New Roman"/>
      <family val="1"/>
    </font>
    <font>
      <sz val="11"/>
      <name val="細明體"/>
      <family val="3"/>
    </font>
    <font>
      <sz val="9"/>
      <name val="Times New Roman"/>
      <family val="1"/>
    </font>
    <font>
      <sz val="9"/>
      <name val="標楷體"/>
      <family val="4"/>
    </font>
    <font>
      <sz val="11"/>
      <color indexed="8"/>
      <name val="Times New Roman"/>
      <family val="1"/>
    </font>
    <font>
      <sz val="8"/>
      <name val="Times New Roman"/>
      <family val="1"/>
    </font>
    <font>
      <sz val="8"/>
      <name val="標楷體"/>
      <family val="4"/>
    </font>
    <font>
      <b/>
      <i/>
      <sz val="12"/>
      <name val="標楷體"/>
      <family val="4"/>
    </font>
    <font>
      <b/>
      <i/>
      <sz val="8"/>
      <name val="標楷體"/>
      <family val="4"/>
    </font>
    <font>
      <b/>
      <sz val="16"/>
      <name val="Times New Roman"/>
      <family val="1"/>
    </font>
    <font>
      <sz val="12"/>
      <name val="華康楷書體W5"/>
      <family val="4"/>
    </font>
    <font>
      <sz val="9"/>
      <name val="Arial Unicode MS"/>
      <family val="2"/>
    </font>
    <font>
      <b/>
      <i/>
      <sz val="12"/>
      <name val="Times New Roman"/>
      <family val="1"/>
    </font>
    <font>
      <sz val="9"/>
      <name val="華康楷書體W5"/>
      <family val="4"/>
    </font>
    <font>
      <sz val="8"/>
      <name val="華康楷書體W5"/>
      <family val="4"/>
    </font>
    <font>
      <sz val="16"/>
      <name val="標楷體"/>
      <family val="4"/>
    </font>
    <font>
      <sz val="12"/>
      <name val="細明體"/>
      <family val="3"/>
    </font>
    <font>
      <sz val="14"/>
      <name val="標楷體"/>
      <family val="4"/>
    </font>
    <font>
      <sz val="22"/>
      <name val="標楷體"/>
      <family val="4"/>
    </font>
    <font>
      <sz val="13"/>
      <color indexed="10"/>
      <name val="Times New Roman"/>
      <family val="1"/>
    </font>
    <font>
      <sz val="13"/>
      <name val="標楷體"/>
      <family val="4"/>
    </font>
    <font>
      <sz val="18"/>
      <name val="Times New Roman"/>
      <family val="1"/>
    </font>
    <font>
      <sz val="13"/>
      <name val="新細明體"/>
      <family val="1"/>
    </font>
    <font>
      <sz val="16"/>
      <name val="新細明體"/>
      <family val="1"/>
    </font>
    <font>
      <sz val="18"/>
      <name val="新細明體"/>
      <family val="1"/>
    </font>
    <font>
      <sz val="14"/>
      <name val="Times New Roman"/>
      <family val="1"/>
    </font>
    <font>
      <sz val="11"/>
      <name val="新細明體"/>
      <family val="1"/>
    </font>
    <font>
      <b/>
      <sz val="13"/>
      <name val="標楷體"/>
      <family val="4"/>
    </font>
    <font>
      <sz val="13"/>
      <name val="Times New Roman"/>
      <family val="1"/>
    </font>
    <font>
      <vertAlign val="superscript"/>
      <sz val="13"/>
      <name val="Times New Roman"/>
      <family val="1"/>
    </font>
    <font>
      <vertAlign val="superscript"/>
      <sz val="13"/>
      <name val="標楷體"/>
      <family val="4"/>
    </font>
    <font>
      <u val="singleAccounting"/>
      <sz val="13"/>
      <name val="標楷體"/>
      <family val="4"/>
    </font>
    <font>
      <u val="singleAccounting"/>
      <sz val="13"/>
      <name val="Times New Roman"/>
      <family val="1"/>
    </font>
    <font>
      <b/>
      <sz val="14"/>
      <name val="新細明體"/>
      <family val="1"/>
    </font>
    <font>
      <b/>
      <sz val="14"/>
      <name val="Times New Roman"/>
      <family val="1"/>
    </font>
    <font>
      <b/>
      <sz val="14"/>
      <name val="標楷體"/>
      <family val="4"/>
    </font>
  </fonts>
  <fills count="2">
    <fill>
      <patternFill/>
    </fill>
    <fill>
      <patternFill patternType="gray125"/>
    </fill>
  </fills>
  <borders count="72">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medium"/>
    </border>
    <border>
      <left>
        <color indexed="63"/>
      </left>
      <right style="thin"/>
      <top style="medium"/>
      <bottom>
        <color indexed="63"/>
      </bottom>
    </border>
    <border>
      <left style="medium"/>
      <right style="medium"/>
      <top>
        <color indexed="63"/>
      </top>
      <bottom>
        <color indexed="63"/>
      </bottom>
    </border>
    <border>
      <left style="thin"/>
      <right style="medium"/>
      <top>
        <color indexed="63"/>
      </top>
      <bottom style="thin"/>
    </border>
    <border>
      <left>
        <color indexed="63"/>
      </left>
      <right style="thin"/>
      <top>
        <color indexed="63"/>
      </top>
      <bottom style="medium"/>
    </border>
    <border>
      <left>
        <color indexed="63"/>
      </left>
      <right>
        <color indexed="63"/>
      </right>
      <top style="thin"/>
      <bottom style="medium"/>
    </border>
    <border>
      <left style="medium"/>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thin"/>
      <top>
        <color indexed="63"/>
      </top>
      <bottom style="medium"/>
    </border>
    <border>
      <left style="thin"/>
      <right style="thick"/>
      <top style="medium"/>
      <bottom style="thin"/>
    </border>
    <border>
      <left style="thin"/>
      <right style="thick"/>
      <top>
        <color indexed="63"/>
      </top>
      <bottom style="thin"/>
    </border>
    <border>
      <left style="thin"/>
      <right style="thick"/>
      <top style="thin"/>
      <bottom style="thin"/>
    </border>
    <border>
      <left style="thin"/>
      <right style="thick"/>
      <top>
        <color indexed="63"/>
      </top>
      <bottom>
        <color indexed="63"/>
      </bottom>
    </border>
    <border>
      <left style="thin"/>
      <right style="thick"/>
      <top>
        <color indexed="63"/>
      </top>
      <bottom style="medium"/>
    </border>
    <border>
      <left>
        <color indexed="63"/>
      </left>
      <right>
        <color indexed="63"/>
      </right>
      <top style="thick"/>
      <bottom style="thin"/>
    </border>
    <border>
      <left>
        <color indexed="63"/>
      </left>
      <right style="thin"/>
      <top style="thick"/>
      <bottom style="thin"/>
    </border>
    <border>
      <left style="medium"/>
      <right style="medium"/>
      <top style="medium"/>
      <bottom style="medium"/>
    </border>
    <border>
      <left style="thin"/>
      <right>
        <color indexed="63"/>
      </right>
      <top style="thick"/>
      <bottom style="thin"/>
    </border>
    <border>
      <left style="thin"/>
      <right style="thin"/>
      <top style="medium"/>
      <bottom>
        <color indexed="63"/>
      </bottom>
    </border>
    <border>
      <left style="thin"/>
      <right style="thick"/>
      <top style="medium"/>
      <bottom>
        <color indexed="63"/>
      </bottom>
    </border>
    <border>
      <left style="thin"/>
      <right style="thick"/>
      <top style="thin"/>
      <bottom>
        <color indexed="63"/>
      </bottom>
    </border>
    <border>
      <left style="thin"/>
      <right>
        <color indexed="63"/>
      </right>
      <top style="medium"/>
      <bottom>
        <color indexed="63"/>
      </bottom>
    </border>
    <border>
      <left style="thin"/>
      <right>
        <color indexed="63"/>
      </right>
      <top style="thin"/>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style="thin"/>
      <right style="medium"/>
      <top style="thin"/>
      <bottom>
        <color indexed="63"/>
      </bottom>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style="thin"/>
      <top style="thin"/>
      <bottom style="thin"/>
    </border>
    <border>
      <left style="thin"/>
      <right style="medium"/>
      <top style="thin"/>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065">
    <xf numFmtId="0" fontId="0" fillId="0" borderId="0" xfId="0" applyAlignment="1">
      <alignment/>
    </xf>
    <xf numFmtId="0" fontId="5" fillId="0" borderId="0" xfId="25" applyFont="1">
      <alignment/>
      <protection/>
    </xf>
    <xf numFmtId="0" fontId="5" fillId="0" borderId="0" xfId="25" applyFont="1" applyBorder="1">
      <alignment/>
      <protection/>
    </xf>
    <xf numFmtId="0" fontId="6" fillId="0" borderId="0" xfId="25" applyFont="1" applyBorder="1" applyAlignment="1">
      <alignment horizontal="right"/>
      <protection/>
    </xf>
    <xf numFmtId="0" fontId="7" fillId="0" borderId="0" xfId="25" applyFont="1" applyBorder="1" applyAlignment="1">
      <alignment horizontal="center"/>
      <protection/>
    </xf>
    <xf numFmtId="0" fontId="8" fillId="0" borderId="0" xfId="25" applyFont="1">
      <alignment/>
      <protection/>
    </xf>
    <xf numFmtId="0" fontId="5" fillId="0" borderId="1" xfId="25" applyFont="1" applyBorder="1" applyAlignment="1">
      <alignment horizontal="center" vertical="center"/>
      <protection/>
    </xf>
    <xf numFmtId="0" fontId="5" fillId="0" borderId="2" xfId="25" applyFont="1" applyBorder="1" applyAlignment="1">
      <alignment horizontal="center" vertical="center"/>
      <protection/>
    </xf>
    <xf numFmtId="0" fontId="5" fillId="0" borderId="2" xfId="25" applyFont="1" applyBorder="1" applyAlignment="1">
      <alignment horizontal="center" vertical="center" wrapText="1"/>
      <protection/>
    </xf>
    <xf numFmtId="0" fontId="5" fillId="0" borderId="3" xfId="25" applyFont="1" applyBorder="1" applyAlignment="1">
      <alignment horizontal="center" vertical="center" wrapText="1"/>
      <protection/>
    </xf>
    <xf numFmtId="0" fontId="5" fillId="0" borderId="4" xfId="25" applyFont="1" applyBorder="1" applyAlignment="1">
      <alignment horizontal="center" vertical="center"/>
      <protection/>
    </xf>
    <xf numFmtId="41" fontId="9" fillId="0" borderId="0" xfId="25" applyNumberFormat="1" applyFont="1" applyBorder="1" applyAlignment="1">
      <alignment horizontal="center" vertical="center"/>
      <protection/>
    </xf>
    <xf numFmtId="0" fontId="5" fillId="0" borderId="0" xfId="25" applyFont="1" applyAlignment="1">
      <alignment vertical="center"/>
      <protection/>
    </xf>
    <xf numFmtId="41" fontId="9" fillId="0" borderId="0" xfId="25" applyNumberFormat="1" applyFont="1" applyAlignment="1">
      <alignment horizontal="center" vertical="center"/>
      <protection/>
    </xf>
    <xf numFmtId="0" fontId="5" fillId="0" borderId="4" xfId="25" applyFont="1" applyBorder="1" applyAlignment="1">
      <alignment horizontal="center" vertical="center" wrapText="1"/>
      <protection/>
    </xf>
    <xf numFmtId="0" fontId="5" fillId="0" borderId="0" xfId="25" applyFont="1" applyBorder="1" applyAlignment="1">
      <alignment vertical="center"/>
      <protection/>
    </xf>
    <xf numFmtId="0" fontId="5" fillId="0" borderId="5" xfId="25" applyFont="1" applyBorder="1" applyAlignment="1">
      <alignment horizontal="center" vertical="center"/>
      <protection/>
    </xf>
    <xf numFmtId="41" fontId="9" fillId="0" borderId="6" xfId="25" applyNumberFormat="1" applyFont="1" applyBorder="1" applyAlignment="1">
      <alignment horizontal="center" vertical="center"/>
      <protection/>
    </xf>
    <xf numFmtId="0" fontId="6" fillId="0" borderId="0" xfId="25" applyFont="1" applyAlignment="1">
      <alignment vertical="center"/>
      <protection/>
    </xf>
    <xf numFmtId="0" fontId="7" fillId="0" borderId="0" xfId="25" applyFont="1">
      <alignment/>
      <protection/>
    </xf>
    <xf numFmtId="0" fontId="6" fillId="0" borderId="6" xfId="25" applyFont="1" applyBorder="1" applyAlignment="1">
      <alignment horizontal="right"/>
      <protection/>
    </xf>
    <xf numFmtId="0" fontId="11" fillId="0" borderId="7" xfId="25" applyFont="1" applyBorder="1" applyAlignment="1">
      <alignment horizontal="center" vertical="center"/>
      <protection/>
    </xf>
    <xf numFmtId="0" fontId="11" fillId="0" borderId="1" xfId="25" applyFont="1" applyBorder="1" applyAlignment="1">
      <alignment horizontal="center" vertical="center"/>
      <protection/>
    </xf>
    <xf numFmtId="0" fontId="11" fillId="0" borderId="2" xfId="25" applyFont="1" applyBorder="1" applyAlignment="1">
      <alignment horizontal="center" vertical="center" wrapText="1"/>
      <protection/>
    </xf>
    <xf numFmtId="0" fontId="11" fillId="0" borderId="5" xfId="25" applyFont="1" applyBorder="1" applyAlignment="1">
      <alignment horizontal="center" vertical="center"/>
      <protection/>
    </xf>
    <xf numFmtId="0" fontId="11" fillId="0" borderId="2" xfId="25" applyFont="1" applyBorder="1" applyAlignment="1">
      <alignment horizontal="center" vertical="center"/>
      <protection/>
    </xf>
    <xf numFmtId="0" fontId="11" fillId="0" borderId="3" xfId="25" applyFont="1" applyBorder="1" applyAlignment="1">
      <alignment horizontal="center" vertical="center" wrapText="1"/>
      <protection/>
    </xf>
    <xf numFmtId="41" fontId="10" fillId="0" borderId="0" xfId="25" applyNumberFormat="1" applyFont="1" applyAlignment="1">
      <alignment horizontal="right" vertical="center"/>
      <protection/>
    </xf>
    <xf numFmtId="0" fontId="11" fillId="0" borderId="4" xfId="25" applyFont="1" applyBorder="1" applyAlignment="1">
      <alignment horizontal="center" vertical="center"/>
      <protection/>
    </xf>
    <xf numFmtId="0" fontId="11" fillId="0" borderId="4" xfId="25" applyFont="1" applyBorder="1" applyAlignment="1">
      <alignment horizontal="center" vertical="center" wrapText="1"/>
      <protection/>
    </xf>
    <xf numFmtId="41" fontId="10" fillId="0" borderId="0" xfId="25" applyNumberFormat="1" applyFont="1" applyBorder="1" applyAlignment="1">
      <alignment horizontal="right" vertical="center"/>
      <protection/>
    </xf>
    <xf numFmtId="41" fontId="10" fillId="0" borderId="8" xfId="25" applyNumberFormat="1" applyFont="1" applyBorder="1" applyAlignment="1">
      <alignment horizontal="right" vertical="center"/>
      <protection/>
    </xf>
    <xf numFmtId="41" fontId="10" fillId="0" borderId="6" xfId="25" applyNumberFormat="1" applyFont="1" applyBorder="1" applyAlignment="1">
      <alignment horizontal="right" vertical="center"/>
      <protection/>
    </xf>
    <xf numFmtId="41" fontId="6" fillId="0" borderId="0" xfId="25" applyNumberFormat="1" applyFont="1" applyAlignment="1">
      <alignment horizontal="right" vertical="center"/>
      <protection/>
    </xf>
    <xf numFmtId="0" fontId="8" fillId="0" borderId="0" xfId="25" applyFont="1" applyBorder="1">
      <alignment/>
      <protection/>
    </xf>
    <xf numFmtId="0" fontId="5" fillId="0" borderId="7" xfId="25" applyFont="1" applyBorder="1" applyAlignment="1">
      <alignment horizontal="center" vertical="center"/>
      <protection/>
    </xf>
    <xf numFmtId="0" fontId="6" fillId="0" borderId="9" xfId="25" applyFont="1" applyBorder="1" applyAlignment="1">
      <alignment horizontal="left" vertical="center"/>
      <protection/>
    </xf>
    <xf numFmtId="0" fontId="6" fillId="0" borderId="0" xfId="25" applyFont="1">
      <alignment/>
      <protection/>
    </xf>
    <xf numFmtId="0" fontId="0" fillId="0" borderId="0" xfId="25">
      <alignment/>
      <protection/>
    </xf>
    <xf numFmtId="0" fontId="6" fillId="0" borderId="5" xfId="25" applyFont="1" applyBorder="1" applyAlignment="1">
      <alignment horizontal="center" vertical="center"/>
      <protection/>
    </xf>
    <xf numFmtId="0" fontId="0" fillId="0" borderId="0" xfId="25" applyBorder="1">
      <alignment/>
      <protection/>
    </xf>
    <xf numFmtId="0" fontId="6" fillId="0" borderId="2" xfId="25" applyFont="1" applyBorder="1" applyAlignment="1">
      <alignment horizontal="center" vertical="center"/>
      <protection/>
    </xf>
    <xf numFmtId="0" fontId="6" fillId="0" borderId="2" xfId="25" applyFont="1" applyBorder="1" applyAlignment="1">
      <alignment horizontal="center" vertical="center" wrapText="1"/>
      <protection/>
    </xf>
    <xf numFmtId="0" fontId="6" fillId="0" borderId="4" xfId="25" applyFont="1" applyBorder="1" applyAlignment="1">
      <alignment horizontal="center" vertical="center"/>
      <protection/>
    </xf>
    <xf numFmtId="41" fontId="10" fillId="0" borderId="0" xfId="25" applyNumberFormat="1" applyFont="1" applyAlignment="1">
      <alignment horizontal="center" vertical="center"/>
      <protection/>
    </xf>
    <xf numFmtId="41" fontId="10" fillId="0" borderId="0" xfId="25" applyNumberFormat="1" applyFont="1" applyBorder="1" applyAlignment="1">
      <alignment horizontal="center" vertical="center" wrapText="1"/>
      <protection/>
    </xf>
    <xf numFmtId="0" fontId="6" fillId="0" borderId="4" xfId="25" applyFont="1" applyBorder="1" applyAlignment="1">
      <alignment horizontal="center" vertical="center" wrapText="1"/>
      <protection/>
    </xf>
    <xf numFmtId="0" fontId="10" fillId="0" borderId="4" xfId="25" applyFont="1" applyBorder="1" applyAlignment="1">
      <alignment horizontal="center" vertical="center"/>
      <protection/>
    </xf>
    <xf numFmtId="41" fontId="10" fillId="0" borderId="0" xfId="25" applyNumberFormat="1" applyFont="1" applyBorder="1" applyAlignment="1">
      <alignment horizontal="center" vertical="center"/>
      <protection/>
    </xf>
    <xf numFmtId="41" fontId="10" fillId="0" borderId="6" xfId="25" applyNumberFormat="1" applyFont="1" applyBorder="1" applyAlignment="1">
      <alignment horizontal="center" vertical="center"/>
      <protection/>
    </xf>
    <xf numFmtId="0" fontId="6" fillId="0" borderId="0" xfId="25" applyFont="1" applyBorder="1" applyAlignment="1">
      <alignment vertical="center"/>
      <protection/>
    </xf>
    <xf numFmtId="0" fontId="6" fillId="0" borderId="0" xfId="25" applyFont="1" applyAlignment="1">
      <alignment horizontal="left" vertical="top"/>
      <protection/>
    </xf>
    <xf numFmtId="0" fontId="7" fillId="0" borderId="0" xfId="25" applyFont="1" applyAlignment="1">
      <alignment horizontal="left"/>
      <protection/>
    </xf>
    <xf numFmtId="0" fontId="5" fillId="0" borderId="3" xfId="25" applyFont="1" applyBorder="1" applyAlignment="1">
      <alignment horizontal="center" vertical="center"/>
      <protection/>
    </xf>
    <xf numFmtId="0" fontId="5" fillId="0" borderId="1" xfId="25" applyFont="1" applyBorder="1" applyAlignment="1">
      <alignment horizontal="center" vertical="center" wrapText="1"/>
      <protection/>
    </xf>
    <xf numFmtId="41" fontId="9" fillId="0" borderId="0" xfId="25" applyNumberFormat="1" applyFont="1" applyBorder="1" applyAlignment="1">
      <alignment horizontal="center" vertical="center" wrapText="1"/>
      <protection/>
    </xf>
    <xf numFmtId="0" fontId="9" fillId="0" borderId="4" xfId="25" applyFont="1" applyBorder="1" applyAlignment="1">
      <alignment horizontal="center" vertical="center"/>
      <protection/>
    </xf>
    <xf numFmtId="0" fontId="6" fillId="0" borderId="9" xfId="25" applyFont="1" applyBorder="1" applyAlignment="1">
      <alignment vertical="center"/>
      <protection/>
    </xf>
    <xf numFmtId="0" fontId="0" fillId="0" borderId="0" xfId="25" applyAlignment="1">
      <alignment vertical="center"/>
      <protection/>
    </xf>
    <xf numFmtId="0" fontId="5" fillId="0" borderId="10" xfId="25" applyFont="1" applyBorder="1" applyAlignment="1">
      <alignment horizontal="center" vertical="center" wrapText="1"/>
      <protection/>
    </xf>
    <xf numFmtId="0" fontId="5" fillId="0" borderId="11" xfId="25" applyFont="1" applyBorder="1" applyAlignment="1">
      <alignment horizontal="center" vertical="center"/>
      <protection/>
    </xf>
    <xf numFmtId="41" fontId="13" fillId="0" borderId="0" xfId="25" applyNumberFormat="1" applyFont="1" applyAlignment="1">
      <alignment horizontal="center" vertical="center"/>
      <protection/>
    </xf>
    <xf numFmtId="41" fontId="13" fillId="0" borderId="0" xfId="25" applyNumberFormat="1" applyFont="1" applyBorder="1" applyAlignment="1">
      <alignment horizontal="center" vertical="center"/>
      <protection/>
    </xf>
    <xf numFmtId="41" fontId="13" fillId="0" borderId="0" xfId="25" applyNumberFormat="1" applyFont="1" applyBorder="1" applyAlignment="1">
      <alignment horizontal="center" vertical="center" wrapText="1"/>
      <protection/>
    </xf>
    <xf numFmtId="41" fontId="13" fillId="0" borderId="6" xfId="25" applyNumberFormat="1" applyFont="1" applyBorder="1" applyAlignment="1">
      <alignment horizontal="center" vertical="center"/>
      <protection/>
    </xf>
    <xf numFmtId="0" fontId="11" fillId="0" borderId="7" xfId="25" applyFont="1" applyBorder="1" applyAlignment="1">
      <alignment horizontal="left" vertical="center"/>
      <protection/>
    </xf>
    <xf numFmtId="0" fontId="11" fillId="0" borderId="4" xfId="25" applyFont="1" applyBorder="1" applyAlignment="1">
      <alignment horizontal="left" vertical="center"/>
      <protection/>
    </xf>
    <xf numFmtId="0" fontId="11" fillId="0" borderId="5" xfId="25" applyFont="1" applyBorder="1" applyAlignment="1">
      <alignment horizontal="left" vertical="center"/>
      <protection/>
    </xf>
    <xf numFmtId="43" fontId="13" fillId="0" borderId="3" xfId="25" applyNumberFormat="1" applyFont="1" applyBorder="1" applyAlignment="1">
      <alignment horizontal="center" vertical="center"/>
      <protection/>
    </xf>
    <xf numFmtId="43" fontId="13" fillId="0" borderId="10" xfId="25" applyNumberFormat="1" applyFont="1" applyBorder="1" applyAlignment="1">
      <alignment horizontal="center" vertical="center"/>
      <protection/>
    </xf>
    <xf numFmtId="0" fontId="5" fillId="0" borderId="7" xfId="25" applyFont="1" applyBorder="1" applyAlignment="1">
      <alignment horizontal="left" vertical="center"/>
      <protection/>
    </xf>
    <xf numFmtId="0" fontId="5" fillId="0" borderId="4" xfId="25" applyFont="1" applyBorder="1" applyAlignment="1">
      <alignment horizontal="left" vertical="center"/>
      <protection/>
    </xf>
    <xf numFmtId="0" fontId="5" fillId="0" borderId="5" xfId="25" applyFont="1" applyBorder="1" applyAlignment="1">
      <alignment horizontal="left" vertical="center"/>
      <protection/>
    </xf>
    <xf numFmtId="43" fontId="9" fillId="0" borderId="10" xfId="25" applyNumberFormat="1" applyFont="1" applyBorder="1" applyAlignment="1">
      <alignment horizontal="center" vertical="center"/>
      <protection/>
    </xf>
    <xf numFmtId="41" fontId="13" fillId="0" borderId="8" xfId="25" applyNumberFormat="1" applyFont="1" applyBorder="1" applyAlignment="1">
      <alignment horizontal="center" vertical="center"/>
      <protection/>
    </xf>
    <xf numFmtId="41" fontId="9" fillId="0" borderId="8" xfId="25" applyNumberFormat="1" applyFont="1" applyBorder="1" applyAlignment="1">
      <alignment horizontal="center" vertical="center"/>
      <protection/>
    </xf>
    <xf numFmtId="41" fontId="9" fillId="0" borderId="12" xfId="25" applyNumberFormat="1" applyFont="1" applyBorder="1" applyAlignment="1">
      <alignment horizontal="center" vertical="center"/>
      <protection/>
    </xf>
    <xf numFmtId="43" fontId="9" fillId="0" borderId="3" xfId="25" applyNumberFormat="1" applyFont="1" applyBorder="1" applyAlignment="1">
      <alignment horizontal="center" vertical="center"/>
      <protection/>
    </xf>
    <xf numFmtId="0" fontId="6" fillId="0" borderId="3" xfId="25" applyFont="1" applyBorder="1" applyAlignment="1">
      <alignment horizontal="center" vertical="center"/>
      <protection/>
    </xf>
    <xf numFmtId="0" fontId="6" fillId="0" borderId="7" xfId="25" applyFont="1" applyBorder="1" applyAlignment="1">
      <alignment horizontal="left" vertical="center"/>
      <protection/>
    </xf>
    <xf numFmtId="0" fontId="13" fillId="0" borderId="4" xfId="25" applyFont="1" applyBorder="1" applyAlignment="1">
      <alignment horizontal="left" vertical="center"/>
      <protection/>
    </xf>
    <xf numFmtId="0" fontId="5" fillId="0" borderId="0" xfId="21">
      <alignment/>
      <protection/>
    </xf>
    <xf numFmtId="43" fontId="13" fillId="0" borderId="0" xfId="25" applyNumberFormat="1" applyFont="1" applyAlignment="1">
      <alignment horizontal="center" vertical="center"/>
      <protection/>
    </xf>
    <xf numFmtId="0" fontId="11" fillId="0" borderId="5" xfId="25" applyFont="1" applyBorder="1" applyAlignment="1">
      <alignment horizontal="center" vertical="center" wrapText="1"/>
      <protection/>
    </xf>
    <xf numFmtId="43" fontId="13" fillId="0" borderId="6" xfId="25" applyNumberFormat="1" applyFont="1" applyBorder="1" applyAlignment="1">
      <alignment horizontal="center" vertical="center"/>
      <protection/>
    </xf>
    <xf numFmtId="0" fontId="6" fillId="0" borderId="0" xfId="22" applyFont="1" applyAlignment="1">
      <alignment vertical="center"/>
      <protection/>
    </xf>
    <xf numFmtId="0" fontId="9" fillId="0" borderId="0" xfId="22">
      <alignment/>
      <protection/>
    </xf>
    <xf numFmtId="43" fontId="13" fillId="0" borderId="0" xfId="25" applyNumberFormat="1" applyFont="1" applyBorder="1" applyAlignment="1">
      <alignment horizontal="center" vertical="center"/>
      <protection/>
    </xf>
    <xf numFmtId="0" fontId="13" fillId="0" borderId="4" xfId="25" applyFont="1" applyBorder="1" applyAlignment="1">
      <alignment horizontal="center" vertical="center" wrapText="1"/>
      <protection/>
    </xf>
    <xf numFmtId="41" fontId="13" fillId="0" borderId="12" xfId="25" applyNumberFormat="1" applyFont="1" applyBorder="1" applyAlignment="1">
      <alignment horizontal="center" vertical="center"/>
      <protection/>
    </xf>
    <xf numFmtId="41" fontId="13" fillId="0" borderId="0" xfId="25" applyNumberFormat="1" applyFont="1" applyAlignment="1">
      <alignment vertical="center"/>
      <protection/>
    </xf>
    <xf numFmtId="43" fontId="13" fillId="0" borderId="0" xfId="25" applyNumberFormat="1" applyFont="1" applyAlignment="1">
      <alignment vertical="center"/>
      <protection/>
    </xf>
    <xf numFmtId="43" fontId="13" fillId="0" borderId="0" xfId="25" applyNumberFormat="1" applyFont="1" applyBorder="1" applyAlignment="1">
      <alignment vertical="center"/>
      <protection/>
    </xf>
    <xf numFmtId="43" fontId="13" fillId="0" borderId="0" xfId="22" applyNumberFormat="1" applyFont="1" applyAlignment="1">
      <alignment vertical="center"/>
      <protection/>
    </xf>
    <xf numFmtId="41" fontId="13" fillId="0" borderId="12" xfId="25" applyNumberFormat="1" applyFont="1" applyBorder="1" applyAlignment="1">
      <alignment vertical="center"/>
      <protection/>
    </xf>
    <xf numFmtId="41" fontId="13" fillId="0" borderId="0" xfId="25" applyNumberFormat="1" applyFont="1" applyBorder="1" applyAlignment="1">
      <alignment vertical="center"/>
      <protection/>
    </xf>
    <xf numFmtId="41" fontId="13" fillId="0" borderId="6" xfId="25" applyNumberFormat="1" applyFont="1" applyBorder="1" applyAlignment="1">
      <alignment vertical="center"/>
      <protection/>
    </xf>
    <xf numFmtId="43" fontId="13" fillId="0" borderId="6" xfId="25" applyNumberFormat="1" applyFont="1" applyBorder="1" applyAlignment="1">
      <alignment vertical="center"/>
      <protection/>
    </xf>
    <xf numFmtId="43" fontId="9" fillId="0" borderId="0" xfId="25" applyNumberFormat="1" applyFont="1" applyAlignment="1">
      <alignment horizontal="center" vertical="center"/>
      <protection/>
    </xf>
    <xf numFmtId="43" fontId="9" fillId="0" borderId="0" xfId="25" applyNumberFormat="1" applyFont="1" applyBorder="1" applyAlignment="1">
      <alignment horizontal="center" vertical="center"/>
      <protection/>
    </xf>
    <xf numFmtId="43" fontId="9" fillId="0" borderId="6" xfId="25" applyNumberFormat="1" applyFont="1" applyBorder="1" applyAlignment="1">
      <alignment horizontal="center" vertical="center"/>
      <protection/>
    </xf>
    <xf numFmtId="0" fontId="6" fillId="0" borderId="0" xfId="25" applyFont="1" applyAlignment="1">
      <alignment vertical="center" wrapText="1"/>
      <protection/>
    </xf>
    <xf numFmtId="0" fontId="4" fillId="0" borderId="0" xfId="25" applyFont="1" applyAlignment="1">
      <alignment horizontal="center" vertical="center"/>
      <protection/>
    </xf>
    <xf numFmtId="0" fontId="11" fillId="0" borderId="13" xfId="25" applyFont="1" applyBorder="1" applyAlignment="1">
      <alignment horizontal="center" vertical="center" wrapText="1"/>
      <protection/>
    </xf>
    <xf numFmtId="0" fontId="6" fillId="0" borderId="7" xfId="25" applyFont="1" applyBorder="1" applyAlignment="1">
      <alignment horizontal="center" vertical="center"/>
      <protection/>
    </xf>
    <xf numFmtId="0" fontId="11" fillId="0" borderId="1" xfId="25" applyFont="1" applyBorder="1" applyAlignment="1">
      <alignment horizontal="center" vertical="center" wrapText="1"/>
      <protection/>
    </xf>
    <xf numFmtId="41" fontId="16" fillId="0" borderId="9" xfId="25" applyNumberFormat="1" applyFont="1" applyBorder="1" applyAlignment="1">
      <alignment horizontal="center" vertical="center"/>
      <protection/>
    </xf>
    <xf numFmtId="43" fontId="16" fillId="0" borderId="0" xfId="25" applyNumberFormat="1" applyFont="1" applyAlignment="1">
      <alignment horizontal="center" vertical="center"/>
      <protection/>
    </xf>
    <xf numFmtId="41" fontId="16" fillId="0" borderId="0" xfId="25" applyNumberFormat="1" applyFont="1" applyBorder="1" applyAlignment="1">
      <alignment horizontal="center" vertical="center"/>
      <protection/>
    </xf>
    <xf numFmtId="41" fontId="16" fillId="0" borderId="12" xfId="25" applyNumberFormat="1" applyFont="1" applyBorder="1" applyAlignment="1">
      <alignment horizontal="center" vertical="center"/>
      <protection/>
    </xf>
    <xf numFmtId="41" fontId="16" fillId="0" borderId="0" xfId="25" applyNumberFormat="1" applyFont="1" applyAlignment="1">
      <alignment horizontal="center" vertical="center"/>
      <protection/>
    </xf>
    <xf numFmtId="43" fontId="16" fillId="0" borderId="0" xfId="25" applyNumberFormat="1" applyFont="1" applyBorder="1" applyAlignment="1">
      <alignment horizontal="center" vertical="center"/>
      <protection/>
    </xf>
    <xf numFmtId="41" fontId="16" fillId="0" borderId="6" xfId="25" applyNumberFormat="1" applyFont="1" applyBorder="1" applyAlignment="1">
      <alignment horizontal="center" vertical="center"/>
      <protection/>
    </xf>
    <xf numFmtId="43" fontId="16" fillId="0" borderId="6" xfId="25" applyNumberFormat="1" applyFont="1" applyBorder="1" applyAlignment="1">
      <alignment horizontal="center" vertical="center"/>
      <protection/>
    </xf>
    <xf numFmtId="0" fontId="5" fillId="0" borderId="0" xfId="21" applyFont="1">
      <alignment/>
      <protection/>
    </xf>
    <xf numFmtId="0" fontId="5" fillId="0" borderId="0" xfId="21" applyFont="1" applyBorder="1">
      <alignment/>
      <protection/>
    </xf>
    <xf numFmtId="0" fontId="5" fillId="0" borderId="0" xfId="21" applyBorder="1">
      <alignment/>
      <protection/>
    </xf>
    <xf numFmtId="0" fontId="5" fillId="0" borderId="1" xfId="21" applyFont="1" applyBorder="1" applyAlignment="1">
      <alignment horizontal="center" vertical="center"/>
      <protection/>
    </xf>
    <xf numFmtId="0" fontId="5" fillId="0" borderId="2" xfId="21" applyFont="1" applyBorder="1" applyAlignment="1">
      <alignment horizontal="center" vertical="center"/>
      <protection/>
    </xf>
    <xf numFmtId="0" fontId="5" fillId="0" borderId="2" xfId="21" applyFont="1" applyBorder="1" applyAlignment="1">
      <alignment horizontal="center" vertical="center" wrapText="1"/>
      <protection/>
    </xf>
    <xf numFmtId="0" fontId="5" fillId="0" borderId="3" xfId="21" applyFont="1" applyBorder="1" applyAlignment="1">
      <alignment horizontal="center" vertical="center" wrapText="1"/>
      <protection/>
    </xf>
    <xf numFmtId="3" fontId="11" fillId="0" borderId="4" xfId="21" applyNumberFormat="1" applyFont="1" applyBorder="1" applyAlignment="1">
      <alignment horizontal="center" vertical="center" wrapText="1"/>
      <protection/>
    </xf>
    <xf numFmtId="41" fontId="17" fillId="0" borderId="11" xfId="21" applyNumberFormat="1" applyFont="1" applyBorder="1" applyAlignment="1">
      <alignment horizontal="center" vertical="center"/>
      <protection/>
    </xf>
    <xf numFmtId="41" fontId="17" fillId="0" borderId="9" xfId="21" applyNumberFormat="1" applyFont="1" applyBorder="1" applyAlignment="1">
      <alignment horizontal="center" vertical="center"/>
      <protection/>
    </xf>
    <xf numFmtId="41" fontId="18" fillId="0" borderId="12" xfId="21" applyNumberFormat="1" applyFont="1" applyFill="1" applyBorder="1" applyAlignment="1">
      <alignment horizontal="center" vertical="center"/>
      <protection/>
    </xf>
    <xf numFmtId="41" fontId="13" fillId="0" borderId="0" xfId="21" applyNumberFormat="1" applyFont="1" applyFill="1" applyBorder="1" applyAlignment="1">
      <alignment horizontal="center" vertical="center"/>
      <protection/>
    </xf>
    <xf numFmtId="3" fontId="5" fillId="0" borderId="4" xfId="21" applyNumberFormat="1" applyFont="1" applyBorder="1" applyAlignment="1">
      <alignment horizontal="center" vertical="center"/>
      <protection/>
    </xf>
    <xf numFmtId="41" fontId="13" fillId="0" borderId="12" xfId="21" applyNumberFormat="1" applyFont="1" applyFill="1" applyBorder="1" applyAlignment="1">
      <alignment horizontal="center" vertical="center"/>
      <protection/>
    </xf>
    <xf numFmtId="41" fontId="18" fillId="0" borderId="0" xfId="21" applyNumberFormat="1" applyFont="1" applyFill="1" applyBorder="1" applyAlignment="1">
      <alignment horizontal="center" vertical="center"/>
      <protection/>
    </xf>
    <xf numFmtId="3" fontId="5" fillId="0" borderId="5" xfId="21" applyNumberFormat="1" applyFont="1" applyBorder="1" applyAlignment="1">
      <alignment horizontal="center" vertical="center" wrapText="1"/>
      <protection/>
    </xf>
    <xf numFmtId="41" fontId="13" fillId="0" borderId="8" xfId="21" applyNumberFormat="1" applyFont="1" applyFill="1" applyBorder="1" applyAlignment="1">
      <alignment horizontal="center" vertical="center"/>
      <protection/>
    </xf>
    <xf numFmtId="41" fontId="13" fillId="0" borderId="6" xfId="21" applyNumberFormat="1" applyFont="1" applyFill="1" applyBorder="1" applyAlignment="1">
      <alignment horizontal="center" vertical="center"/>
      <protection/>
    </xf>
    <xf numFmtId="0" fontId="6" fillId="0" borderId="0" xfId="21" applyFont="1" applyBorder="1" applyAlignment="1">
      <alignment horizontal="left" vertical="center"/>
      <protection/>
    </xf>
    <xf numFmtId="0" fontId="19" fillId="0" borderId="0" xfId="21" applyFont="1">
      <alignment/>
      <protection/>
    </xf>
    <xf numFmtId="0" fontId="9" fillId="0" borderId="0" xfId="21" applyFont="1">
      <alignment/>
      <protection/>
    </xf>
    <xf numFmtId="0" fontId="20" fillId="0" borderId="0" xfId="21" applyFont="1">
      <alignment/>
      <protection/>
    </xf>
    <xf numFmtId="0" fontId="11" fillId="0" borderId="1" xfId="21" applyFont="1" applyBorder="1" applyAlignment="1">
      <alignment horizontal="center" vertical="center"/>
      <protection/>
    </xf>
    <xf numFmtId="0" fontId="11" fillId="0" borderId="2" xfId="21" applyFont="1" applyBorder="1" applyAlignment="1">
      <alignment horizontal="center" vertical="center"/>
      <protection/>
    </xf>
    <xf numFmtId="0" fontId="11" fillId="0" borderId="2" xfId="21" applyFont="1" applyBorder="1" applyAlignment="1">
      <alignment horizontal="center" vertical="center" wrapText="1"/>
      <protection/>
    </xf>
    <xf numFmtId="0" fontId="11" fillId="0" borderId="3" xfId="21" applyFont="1" applyBorder="1" applyAlignment="1">
      <alignment horizontal="center" vertical="center" wrapText="1"/>
      <protection/>
    </xf>
    <xf numFmtId="3" fontId="21" fillId="0" borderId="0" xfId="21" applyNumberFormat="1" applyFont="1" applyBorder="1" applyAlignment="1">
      <alignment horizontal="right"/>
      <protection/>
    </xf>
    <xf numFmtId="0" fontId="21" fillId="0" borderId="0" xfId="21" applyFont="1" applyBorder="1">
      <alignment/>
      <protection/>
    </xf>
    <xf numFmtId="3" fontId="11" fillId="0" borderId="4" xfId="21" applyNumberFormat="1" applyFont="1" applyBorder="1" applyAlignment="1">
      <alignment horizontal="center" vertical="center"/>
      <protection/>
    </xf>
    <xf numFmtId="41" fontId="10" fillId="0" borderId="12" xfId="21" applyNumberFormat="1" applyFont="1" applyBorder="1" applyAlignment="1">
      <alignment horizontal="center" vertical="center"/>
      <protection/>
    </xf>
    <xf numFmtId="41" fontId="10" fillId="0" borderId="0" xfId="21" applyNumberFormat="1" applyFont="1" applyBorder="1" applyAlignment="1">
      <alignment horizontal="center" vertical="center"/>
      <protection/>
    </xf>
    <xf numFmtId="0" fontId="21" fillId="0" borderId="0" xfId="21" applyFont="1">
      <alignment/>
      <protection/>
    </xf>
    <xf numFmtId="3" fontId="22" fillId="0" borderId="0" xfId="21" applyNumberFormat="1" applyFont="1" applyBorder="1" applyAlignment="1">
      <alignment horizontal="right"/>
      <protection/>
    </xf>
    <xf numFmtId="0" fontId="22" fillId="0" borderId="0" xfId="21" applyFont="1">
      <alignment/>
      <protection/>
    </xf>
    <xf numFmtId="3" fontId="5" fillId="0" borderId="0" xfId="21" applyNumberFormat="1" applyFont="1" applyBorder="1" applyAlignment="1">
      <alignment horizontal="right"/>
      <protection/>
    </xf>
    <xf numFmtId="3" fontId="11" fillId="0" borderId="5" xfId="21" applyNumberFormat="1" applyFont="1" applyBorder="1" applyAlignment="1">
      <alignment horizontal="center" vertical="center" wrapText="1"/>
      <protection/>
    </xf>
    <xf numFmtId="41" fontId="10" fillId="0" borderId="8" xfId="21" applyNumberFormat="1" applyFont="1" applyBorder="1" applyAlignment="1">
      <alignment horizontal="center" vertical="center"/>
      <protection/>
    </xf>
    <xf numFmtId="41" fontId="10" fillId="0" borderId="6" xfId="21" applyNumberFormat="1" applyFont="1" applyBorder="1" applyAlignment="1">
      <alignment horizontal="center" vertical="center"/>
      <protection/>
    </xf>
    <xf numFmtId="3" fontId="11" fillId="0" borderId="5" xfId="21" applyNumberFormat="1" applyFont="1" applyBorder="1" applyAlignment="1">
      <alignment horizontal="center" vertical="center"/>
      <protection/>
    </xf>
    <xf numFmtId="0" fontId="6" fillId="0" borderId="1" xfId="21" applyFont="1" applyBorder="1" applyAlignment="1">
      <alignment horizontal="center" vertical="center"/>
      <protection/>
    </xf>
    <xf numFmtId="0" fontId="6" fillId="0" borderId="2" xfId="21" applyFont="1" applyBorder="1" applyAlignment="1">
      <alignment horizontal="center" vertical="center"/>
      <protection/>
    </xf>
    <xf numFmtId="0" fontId="6" fillId="0" borderId="2" xfId="21" applyFont="1" applyBorder="1" applyAlignment="1">
      <alignment horizontal="center" vertical="center" wrapText="1"/>
      <protection/>
    </xf>
    <xf numFmtId="0" fontId="6" fillId="0" borderId="3" xfId="21" applyFont="1" applyBorder="1" applyAlignment="1">
      <alignment horizontal="center" vertical="center" wrapText="1"/>
      <protection/>
    </xf>
    <xf numFmtId="41" fontId="17" fillId="0" borderId="12" xfId="21" applyNumberFormat="1" applyFont="1" applyBorder="1" applyAlignment="1">
      <alignment horizontal="center" vertical="center"/>
      <protection/>
    </xf>
    <xf numFmtId="41" fontId="17" fillId="0" borderId="0" xfId="21" applyNumberFormat="1" applyFont="1" applyBorder="1" applyAlignment="1">
      <alignment horizontal="center" vertical="center"/>
      <protection/>
    </xf>
    <xf numFmtId="3" fontId="6" fillId="0" borderId="4" xfId="21" applyNumberFormat="1" applyFont="1" applyBorder="1" applyAlignment="1">
      <alignment horizontal="center" vertical="center"/>
      <protection/>
    </xf>
    <xf numFmtId="3" fontId="6" fillId="0" borderId="4" xfId="21" applyNumberFormat="1" applyFont="1" applyBorder="1" applyAlignment="1">
      <alignment horizontal="center" vertical="center" wrapText="1"/>
      <protection/>
    </xf>
    <xf numFmtId="3" fontId="6" fillId="0" borderId="5" xfId="21" applyNumberFormat="1" applyFont="1" applyBorder="1" applyAlignment="1">
      <alignment horizontal="center" vertical="center"/>
      <protection/>
    </xf>
    <xf numFmtId="41" fontId="13" fillId="0" borderId="12" xfId="21" applyNumberFormat="1" applyFont="1" applyBorder="1" applyAlignment="1">
      <alignment horizontal="center" vertical="center"/>
      <protection/>
    </xf>
    <xf numFmtId="41" fontId="13" fillId="0" borderId="0" xfId="21" applyNumberFormat="1" applyFont="1" applyBorder="1" applyAlignment="1">
      <alignment horizontal="center" vertical="center"/>
      <protection/>
    </xf>
    <xf numFmtId="41" fontId="13" fillId="0" borderId="0" xfId="21" applyNumberFormat="1" applyFont="1" applyBorder="1" applyAlignment="1">
      <alignment vertical="center"/>
      <protection/>
    </xf>
    <xf numFmtId="41" fontId="11" fillId="0" borderId="0" xfId="21" applyNumberFormat="1" applyFont="1" applyBorder="1" applyAlignment="1">
      <alignment vertical="center"/>
      <protection/>
    </xf>
    <xf numFmtId="3" fontId="5" fillId="0" borderId="5" xfId="21" applyNumberFormat="1" applyFont="1" applyBorder="1" applyAlignment="1">
      <alignment horizontal="center" vertical="center"/>
      <protection/>
    </xf>
    <xf numFmtId="41" fontId="13" fillId="0" borderId="8" xfId="21" applyNumberFormat="1" applyFont="1" applyBorder="1" applyAlignment="1">
      <alignment vertical="center"/>
      <protection/>
    </xf>
    <xf numFmtId="41" fontId="13" fillId="0" borderId="6" xfId="21" applyNumberFormat="1" applyFont="1" applyBorder="1" applyAlignment="1">
      <alignment vertical="center"/>
      <protection/>
    </xf>
    <xf numFmtId="41" fontId="11" fillId="0" borderId="6" xfId="21" applyNumberFormat="1" applyFont="1" applyBorder="1" applyAlignment="1">
      <alignment vertical="center"/>
      <protection/>
    </xf>
    <xf numFmtId="41" fontId="10" fillId="0" borderId="0" xfId="21" applyNumberFormat="1" applyFont="1" applyBorder="1" applyAlignment="1">
      <alignment vertical="center"/>
      <protection/>
    </xf>
    <xf numFmtId="41" fontId="10" fillId="0" borderId="6" xfId="21" applyNumberFormat="1" applyFont="1" applyBorder="1" applyAlignment="1">
      <alignment vertical="center"/>
      <protection/>
    </xf>
    <xf numFmtId="0" fontId="5" fillId="0" borderId="10" xfId="21" applyFont="1" applyBorder="1" applyAlignment="1">
      <alignment horizontal="center" vertical="center" wrapText="1"/>
      <protection/>
    </xf>
    <xf numFmtId="178" fontId="13" fillId="0" borderId="0" xfId="21" applyNumberFormat="1" applyFont="1" applyBorder="1" applyAlignment="1">
      <alignment horizontal="right" vertical="center"/>
      <protection/>
    </xf>
    <xf numFmtId="41" fontId="13" fillId="0" borderId="0" xfId="21" applyNumberFormat="1" applyFont="1" applyBorder="1" applyAlignment="1">
      <alignment horizontal="right" vertical="center"/>
      <protection/>
    </xf>
    <xf numFmtId="41" fontId="13" fillId="0" borderId="8" xfId="21" applyNumberFormat="1" applyFont="1" applyBorder="1" applyAlignment="1">
      <alignment horizontal="center" vertical="center"/>
      <protection/>
    </xf>
    <xf numFmtId="41" fontId="13" fillId="0" borderId="6" xfId="21" applyNumberFormat="1" applyFont="1" applyBorder="1" applyAlignment="1">
      <alignment horizontal="center" vertical="center"/>
      <protection/>
    </xf>
    <xf numFmtId="41" fontId="13" fillId="0" borderId="6" xfId="21" applyNumberFormat="1" applyFont="1" applyBorder="1" applyAlignment="1">
      <alignment horizontal="right" vertical="center"/>
      <protection/>
    </xf>
    <xf numFmtId="0" fontId="6" fillId="0" borderId="6" xfId="23" applyFont="1" applyBorder="1" applyAlignment="1">
      <alignment horizontal="right"/>
      <protection/>
    </xf>
    <xf numFmtId="0" fontId="9" fillId="0" borderId="0" xfId="23">
      <alignment/>
      <protection/>
    </xf>
    <xf numFmtId="0" fontId="5" fillId="0" borderId="10" xfId="23" applyFont="1" applyBorder="1" applyAlignment="1">
      <alignment horizontal="center" vertical="center"/>
      <protection/>
    </xf>
    <xf numFmtId="0" fontId="5" fillId="0" borderId="1" xfId="23" applyFont="1" applyBorder="1" applyAlignment="1">
      <alignment horizontal="center" vertical="center"/>
      <protection/>
    </xf>
    <xf numFmtId="0" fontId="24" fillId="0" borderId="0" xfId="23" applyFont="1" applyAlignment="1">
      <alignment horizontal="center"/>
      <protection/>
    </xf>
    <xf numFmtId="0" fontId="5" fillId="0" borderId="2" xfId="23" applyFont="1" applyBorder="1" applyAlignment="1">
      <alignment horizontal="center" vertical="center"/>
      <protection/>
    </xf>
    <xf numFmtId="0" fontId="17" fillId="0" borderId="2" xfId="23" applyFont="1" applyBorder="1" applyAlignment="1">
      <alignment horizontal="center" vertical="center"/>
      <protection/>
    </xf>
    <xf numFmtId="41" fontId="13" fillId="0" borderId="12" xfId="23" applyNumberFormat="1" applyFont="1" applyBorder="1" applyAlignment="1">
      <alignment horizontal="center" vertical="center"/>
      <protection/>
    </xf>
    <xf numFmtId="41" fontId="13" fillId="0" borderId="0" xfId="23" applyNumberFormat="1" applyFont="1" applyBorder="1" applyAlignment="1">
      <alignment horizontal="center" vertical="center"/>
      <protection/>
    </xf>
    <xf numFmtId="41" fontId="13" fillId="0" borderId="8" xfId="23" applyNumberFormat="1" applyFont="1" applyBorder="1" applyAlignment="1">
      <alignment horizontal="center" vertical="center"/>
      <protection/>
    </xf>
    <xf numFmtId="41" fontId="13" fillId="0" borderId="6" xfId="23" applyNumberFormat="1" applyFont="1" applyBorder="1" applyAlignment="1">
      <alignment horizontal="center" vertical="center"/>
      <protection/>
    </xf>
    <xf numFmtId="0" fontId="6" fillId="0" borderId="0" xfId="23" applyFont="1" applyAlignment="1">
      <alignment vertical="center"/>
      <protection/>
    </xf>
    <xf numFmtId="176" fontId="6" fillId="0" borderId="0" xfId="23" applyNumberFormat="1" applyFont="1" applyAlignment="1">
      <alignment vertical="center"/>
      <protection/>
    </xf>
    <xf numFmtId="176" fontId="0" fillId="0" borderId="0" xfId="23" applyNumberFormat="1" applyFont="1">
      <alignment/>
      <protection/>
    </xf>
    <xf numFmtId="0" fontId="20" fillId="0" borderId="0" xfId="23" applyFont="1">
      <alignment/>
      <protection/>
    </xf>
    <xf numFmtId="0" fontId="19" fillId="0" borderId="0" xfId="23" applyFont="1">
      <alignment/>
      <protection/>
    </xf>
    <xf numFmtId="41" fontId="13" fillId="0" borderId="11" xfId="23" applyNumberFormat="1" applyFont="1" applyBorder="1" applyAlignment="1">
      <alignment horizontal="center" vertical="center"/>
      <protection/>
    </xf>
    <xf numFmtId="41" fontId="13" fillId="0" borderId="9" xfId="23" applyNumberFormat="1" applyFont="1" applyBorder="1" applyAlignment="1">
      <alignment horizontal="center" vertical="center"/>
      <protection/>
    </xf>
    <xf numFmtId="41" fontId="25" fillId="0" borderId="0" xfId="23" applyNumberFormat="1" applyFont="1" applyAlignment="1">
      <alignment horizontal="center" vertical="center"/>
      <protection/>
    </xf>
    <xf numFmtId="0" fontId="26" fillId="0" borderId="0" xfId="23" applyFont="1">
      <alignment/>
      <protection/>
    </xf>
    <xf numFmtId="0" fontId="27" fillId="0" borderId="0" xfId="23" applyFont="1">
      <alignment/>
      <protection/>
    </xf>
    <xf numFmtId="0" fontId="16" fillId="0" borderId="0" xfId="23" applyFont="1">
      <alignment/>
      <protection/>
    </xf>
    <xf numFmtId="41" fontId="25" fillId="0" borderId="0" xfId="23" applyNumberFormat="1" applyFont="1" applyBorder="1" applyAlignment="1">
      <alignment horizontal="center" vertical="center"/>
      <protection/>
    </xf>
    <xf numFmtId="0" fontId="27" fillId="0" borderId="0" xfId="23" applyFont="1" applyBorder="1">
      <alignment/>
      <protection/>
    </xf>
    <xf numFmtId="0" fontId="16" fillId="0" borderId="0" xfId="23" applyFont="1" applyBorder="1">
      <alignment/>
      <protection/>
    </xf>
    <xf numFmtId="0" fontId="9" fillId="0" borderId="0" xfId="23" applyBorder="1">
      <alignment/>
      <protection/>
    </xf>
    <xf numFmtId="0" fontId="6" fillId="0" borderId="0" xfId="25" applyFont="1" applyBorder="1" applyAlignment="1">
      <alignment horizontal="left" vertical="center"/>
      <protection/>
    </xf>
    <xf numFmtId="0" fontId="9" fillId="0" borderId="0" xfId="23" applyFont="1">
      <alignment/>
      <protection/>
    </xf>
    <xf numFmtId="0" fontId="24" fillId="0" borderId="0" xfId="23" applyFont="1">
      <alignment/>
      <protection/>
    </xf>
    <xf numFmtId="0" fontId="24" fillId="0" borderId="0" xfId="23" applyFont="1" applyBorder="1">
      <alignment/>
      <protection/>
    </xf>
    <xf numFmtId="0" fontId="11" fillId="0" borderId="3" xfId="23" applyFont="1" applyBorder="1" applyAlignment="1">
      <alignment horizontal="center" vertical="center"/>
      <protection/>
    </xf>
    <xf numFmtId="41" fontId="11" fillId="0" borderId="14" xfId="23" applyNumberFormat="1" applyFont="1" applyBorder="1" applyAlignment="1">
      <alignment horizontal="center" vertical="center"/>
      <protection/>
    </xf>
    <xf numFmtId="0" fontId="11" fillId="0" borderId="8" xfId="23" applyFont="1" applyBorder="1" applyAlignment="1">
      <alignment horizontal="center" vertical="center"/>
      <protection/>
    </xf>
    <xf numFmtId="0" fontId="11" fillId="0" borderId="1" xfId="23" applyFont="1" applyBorder="1" applyAlignment="1">
      <alignment horizontal="center" vertical="center"/>
      <protection/>
    </xf>
    <xf numFmtId="41" fontId="11" fillId="0" borderId="15" xfId="23" applyNumberFormat="1" applyFont="1" applyBorder="1" applyAlignment="1">
      <alignment horizontal="center" vertical="center"/>
      <protection/>
    </xf>
    <xf numFmtId="0" fontId="11" fillId="0" borderId="2" xfId="23" applyFont="1" applyBorder="1" applyAlignment="1">
      <alignment horizontal="center" vertical="center"/>
      <protection/>
    </xf>
    <xf numFmtId="0" fontId="11" fillId="0" borderId="15" xfId="23" applyFont="1" applyBorder="1" applyAlignment="1">
      <alignment horizontal="center" vertical="center"/>
      <protection/>
    </xf>
    <xf numFmtId="41" fontId="10" fillId="0" borderId="12" xfId="23" applyNumberFormat="1" applyFont="1" applyBorder="1" applyAlignment="1">
      <alignment horizontal="center" vertical="center"/>
      <protection/>
    </xf>
    <xf numFmtId="41" fontId="10" fillId="0" borderId="0" xfId="23" applyNumberFormat="1" applyFont="1" applyBorder="1" applyAlignment="1">
      <alignment horizontal="center" vertical="center"/>
      <protection/>
    </xf>
    <xf numFmtId="0" fontId="9" fillId="0" borderId="0" xfId="23" applyFont="1" applyBorder="1">
      <alignment/>
      <protection/>
    </xf>
    <xf numFmtId="41" fontId="19" fillId="0" borderId="0" xfId="23" applyNumberFormat="1" applyFont="1">
      <alignment/>
      <protection/>
    </xf>
    <xf numFmtId="0" fontId="28" fillId="0" borderId="0" xfId="23" applyFont="1">
      <alignment/>
      <protection/>
    </xf>
    <xf numFmtId="41" fontId="28" fillId="0" borderId="0" xfId="23" applyNumberFormat="1" applyFont="1">
      <alignment/>
      <protection/>
    </xf>
    <xf numFmtId="0" fontId="11" fillId="0" borderId="3" xfId="23" applyFont="1" applyBorder="1" applyAlignment="1">
      <alignment horizontal="right" vertical="center"/>
      <protection/>
    </xf>
    <xf numFmtId="0" fontId="11" fillId="0" borderId="1" xfId="23" applyFont="1" applyBorder="1" applyAlignment="1">
      <alignment horizontal="left" vertical="center"/>
      <protection/>
    </xf>
    <xf numFmtId="41" fontId="11" fillId="0" borderId="2" xfId="23" applyNumberFormat="1" applyFont="1" applyBorder="1" applyAlignment="1">
      <alignment horizontal="center" vertical="center"/>
      <protection/>
    </xf>
    <xf numFmtId="0" fontId="5" fillId="0" borderId="9" xfId="23" applyFont="1" applyBorder="1" applyAlignment="1">
      <alignment horizontal="center" vertical="center"/>
      <protection/>
    </xf>
    <xf numFmtId="41" fontId="10" fillId="0" borderId="11" xfId="23" applyNumberFormat="1" applyFont="1" applyBorder="1" applyAlignment="1">
      <alignment horizontal="center" vertical="center"/>
      <protection/>
    </xf>
    <xf numFmtId="41" fontId="10" fillId="0" borderId="9" xfId="23" applyNumberFormat="1" applyFont="1" applyBorder="1" applyAlignment="1">
      <alignment horizontal="center" vertical="center"/>
      <protection/>
    </xf>
    <xf numFmtId="41" fontId="6" fillId="0" borderId="9" xfId="23" applyNumberFormat="1" applyFont="1" applyBorder="1" applyAlignment="1">
      <alignment horizontal="center" vertical="center"/>
      <protection/>
    </xf>
    <xf numFmtId="41" fontId="6" fillId="0" borderId="0" xfId="23" applyNumberFormat="1" applyFont="1" applyBorder="1" applyAlignment="1">
      <alignment horizontal="center" vertical="center"/>
      <protection/>
    </xf>
    <xf numFmtId="178" fontId="10" fillId="0" borderId="0" xfId="23" applyNumberFormat="1" applyFont="1" applyBorder="1" applyAlignment="1">
      <alignment horizontal="right" vertical="center"/>
      <protection/>
    </xf>
    <xf numFmtId="41" fontId="10" fillId="0" borderId="0" xfId="15" applyNumberFormat="1" applyFont="1" applyBorder="1" applyAlignment="1">
      <alignment horizontal="center" vertical="center"/>
      <protection/>
    </xf>
    <xf numFmtId="41" fontId="6" fillId="0" borderId="0" xfId="15" applyNumberFormat="1" applyFont="1" applyBorder="1" applyAlignment="1">
      <alignment horizontal="center" vertical="center"/>
      <protection/>
    </xf>
    <xf numFmtId="0" fontId="9" fillId="0" borderId="0" xfId="15" applyFont="1">
      <alignment/>
      <protection/>
    </xf>
    <xf numFmtId="0" fontId="9" fillId="0" borderId="0" xfId="15">
      <alignment/>
      <protection/>
    </xf>
    <xf numFmtId="0" fontId="6" fillId="0" borderId="6" xfId="15" applyFont="1" applyBorder="1" applyAlignment="1">
      <alignment horizontal="right"/>
      <protection/>
    </xf>
    <xf numFmtId="0" fontId="24" fillId="0" borderId="0" xfId="15" applyFont="1">
      <alignment/>
      <protection/>
    </xf>
    <xf numFmtId="0" fontId="24" fillId="0" borderId="0" xfId="15" applyFont="1" applyBorder="1">
      <alignment/>
      <protection/>
    </xf>
    <xf numFmtId="0" fontId="5" fillId="0" borderId="6" xfId="15" applyFont="1" applyBorder="1" applyAlignment="1">
      <alignment horizontal="center" vertical="center"/>
      <protection/>
    </xf>
    <xf numFmtId="0" fontId="5" fillId="0" borderId="2" xfId="15" applyFont="1" applyBorder="1" applyAlignment="1">
      <alignment horizontal="center" vertical="center"/>
      <protection/>
    </xf>
    <xf numFmtId="0" fontId="5" fillId="0" borderId="3" xfId="15" applyFont="1" applyBorder="1" applyAlignment="1">
      <alignment horizontal="center" vertical="center"/>
      <protection/>
    </xf>
    <xf numFmtId="0" fontId="5" fillId="0" borderId="9" xfId="15" applyFont="1" applyBorder="1" applyAlignment="1">
      <alignment horizontal="center" vertical="center"/>
      <protection/>
    </xf>
    <xf numFmtId="41" fontId="9" fillId="0" borderId="9" xfId="15" applyNumberFormat="1" applyFont="1" applyBorder="1" applyAlignment="1">
      <alignment horizontal="center" vertical="center"/>
      <protection/>
    </xf>
    <xf numFmtId="41" fontId="9" fillId="0" borderId="0" xfId="15" applyNumberFormat="1" applyFont="1" applyBorder="1" applyAlignment="1">
      <alignment horizontal="center" vertical="center"/>
      <protection/>
    </xf>
    <xf numFmtId="41" fontId="6" fillId="0" borderId="9" xfId="15" applyNumberFormat="1" applyFont="1" applyBorder="1" applyAlignment="1">
      <alignment horizontal="center" vertical="center"/>
      <protection/>
    </xf>
    <xf numFmtId="0" fontId="26" fillId="0" borderId="0" xfId="15" applyFont="1">
      <alignment/>
      <protection/>
    </xf>
    <xf numFmtId="0" fontId="9" fillId="0" borderId="0" xfId="15" applyFont="1" applyBorder="1">
      <alignment/>
      <protection/>
    </xf>
    <xf numFmtId="0" fontId="9" fillId="0" borderId="0" xfId="15" applyBorder="1">
      <alignment/>
      <protection/>
    </xf>
    <xf numFmtId="0" fontId="11" fillId="0" borderId="4" xfId="25" applyFont="1" applyBorder="1" applyAlignment="1">
      <alignment horizontal="right" vertical="center"/>
      <protection/>
    </xf>
    <xf numFmtId="41" fontId="5" fillId="0" borderId="0" xfId="15" applyNumberFormat="1" applyFont="1" applyBorder="1" applyAlignment="1">
      <alignment horizontal="center" vertical="center"/>
      <protection/>
    </xf>
    <xf numFmtId="0" fontId="13" fillId="0" borderId="4" xfId="25" applyFont="1" applyBorder="1" applyAlignment="1">
      <alignment horizontal="right" vertical="center"/>
      <protection/>
    </xf>
    <xf numFmtId="41" fontId="5" fillId="0" borderId="6" xfId="15" applyNumberFormat="1" applyFont="1" applyBorder="1" applyAlignment="1">
      <alignment horizontal="center" vertical="center"/>
      <protection/>
    </xf>
    <xf numFmtId="0" fontId="6" fillId="0" borderId="0" xfId="15" applyFont="1" applyAlignment="1">
      <alignment vertical="center"/>
      <protection/>
    </xf>
    <xf numFmtId="176" fontId="6" fillId="0" borderId="0" xfId="15" applyNumberFormat="1" applyFont="1" applyAlignment="1">
      <alignment vertical="center"/>
      <protection/>
    </xf>
    <xf numFmtId="176" fontId="0" fillId="0" borderId="0" xfId="15" applyNumberFormat="1" applyFont="1">
      <alignment/>
      <protection/>
    </xf>
    <xf numFmtId="0" fontId="20" fillId="0" borderId="0" xfId="15" applyFont="1">
      <alignment/>
      <protection/>
    </xf>
    <xf numFmtId="0" fontId="19" fillId="0" borderId="0" xfId="15" applyFont="1">
      <alignment/>
      <protection/>
    </xf>
    <xf numFmtId="0" fontId="28" fillId="0" borderId="0" xfId="15" applyFont="1">
      <alignment/>
      <protection/>
    </xf>
    <xf numFmtId="41" fontId="16" fillId="0" borderId="11" xfId="25" applyNumberFormat="1" applyFont="1" applyBorder="1" applyAlignment="1">
      <alignment vertical="center"/>
      <protection/>
    </xf>
    <xf numFmtId="41" fontId="16" fillId="0" borderId="9" xfId="25" applyNumberFormat="1" applyFont="1" applyBorder="1" applyAlignment="1">
      <alignment vertical="center"/>
      <protection/>
    </xf>
    <xf numFmtId="41" fontId="16" fillId="0" borderId="12" xfId="25" applyNumberFormat="1" applyFont="1" applyBorder="1" applyAlignment="1">
      <alignment vertical="center"/>
      <protection/>
    </xf>
    <xf numFmtId="41" fontId="16" fillId="0" borderId="0" xfId="25" applyNumberFormat="1" applyFont="1" applyBorder="1" applyAlignment="1">
      <alignment vertical="center"/>
      <protection/>
    </xf>
    <xf numFmtId="41" fontId="16" fillId="0" borderId="0" xfId="25" applyNumberFormat="1" applyFont="1" applyAlignment="1">
      <alignment vertical="center"/>
      <protection/>
    </xf>
    <xf numFmtId="41" fontId="16" fillId="0" borderId="8" xfId="25" applyNumberFormat="1" applyFont="1" applyBorder="1" applyAlignment="1">
      <alignment vertical="center"/>
      <protection/>
    </xf>
    <xf numFmtId="41" fontId="16" fillId="0" borderId="6" xfId="25" applyNumberFormat="1" applyFont="1" applyBorder="1" applyAlignment="1">
      <alignment vertical="center"/>
      <protection/>
    </xf>
    <xf numFmtId="0" fontId="6" fillId="0" borderId="0" xfId="22" applyFont="1">
      <alignment/>
      <protection/>
    </xf>
    <xf numFmtId="176" fontId="35" fillId="0" borderId="0" xfId="17" applyNumberFormat="1" applyFont="1">
      <alignment/>
      <protection/>
    </xf>
    <xf numFmtId="176" fontId="0" fillId="0" borderId="0" xfId="17" applyNumberFormat="1">
      <alignment/>
      <protection/>
    </xf>
    <xf numFmtId="0" fontId="5" fillId="0" borderId="2" xfId="17" applyNumberFormat="1" applyFont="1" applyBorder="1" applyAlignment="1">
      <alignment horizontal="center" vertical="center"/>
      <protection/>
    </xf>
    <xf numFmtId="176" fontId="5" fillId="0" borderId="0" xfId="17" applyNumberFormat="1" applyFont="1">
      <alignment/>
      <protection/>
    </xf>
    <xf numFmtId="176" fontId="24" fillId="0" borderId="0" xfId="17" applyNumberFormat="1" applyFont="1">
      <alignment/>
      <protection/>
    </xf>
    <xf numFmtId="176" fontId="24" fillId="0" borderId="0" xfId="17" applyNumberFormat="1" applyFont="1" applyBorder="1">
      <alignment/>
      <protection/>
    </xf>
    <xf numFmtId="0" fontId="5" fillId="0" borderId="13" xfId="17" applyNumberFormat="1" applyFont="1" applyBorder="1" applyAlignment="1">
      <alignment horizontal="center" vertical="center" textRotation="255"/>
      <protection/>
    </xf>
    <xf numFmtId="2" fontId="0" fillId="0" borderId="16" xfId="0" applyNumberFormat="1" applyFont="1" applyBorder="1" applyAlignment="1">
      <alignment horizontal="center" vertical="center"/>
    </xf>
    <xf numFmtId="2" fontId="0" fillId="0" borderId="15" xfId="17" applyNumberFormat="1" applyFont="1" applyBorder="1" applyAlignment="1">
      <alignment horizontal="center" vertical="center"/>
      <protection/>
    </xf>
    <xf numFmtId="187" fontId="0" fillId="0" borderId="15" xfId="17" applyNumberFormat="1" applyFont="1" applyBorder="1" applyAlignment="1">
      <alignment horizontal="center" vertical="center"/>
      <protection/>
    </xf>
    <xf numFmtId="0" fontId="5" fillId="0" borderId="0" xfId="17" applyNumberFormat="1" applyFont="1" applyBorder="1" applyAlignment="1">
      <alignment vertical="top"/>
      <protection/>
    </xf>
    <xf numFmtId="2" fontId="0" fillId="0" borderId="15" xfId="0" applyNumberFormat="1" applyFont="1" applyBorder="1" applyAlignment="1">
      <alignment horizontal="center" vertical="center"/>
    </xf>
    <xf numFmtId="187" fontId="0" fillId="0" borderId="2" xfId="17" applyNumberFormat="1" applyFont="1" applyBorder="1" applyAlignment="1">
      <alignment horizontal="center" vertical="center"/>
      <protection/>
    </xf>
    <xf numFmtId="2" fontId="0" fillId="0" borderId="1" xfId="0" applyNumberFormat="1" applyFont="1" applyBorder="1" applyAlignment="1">
      <alignment horizontal="center" vertical="center"/>
    </xf>
    <xf numFmtId="2" fontId="0" fillId="0" borderId="13" xfId="0" applyNumberFormat="1" applyFont="1" applyBorder="1" applyAlignment="1">
      <alignment horizontal="center" vertical="center"/>
    </xf>
    <xf numFmtId="187" fontId="0" fillId="0" borderId="13" xfId="17" applyNumberFormat="1" applyFont="1" applyBorder="1" applyAlignment="1">
      <alignment horizontal="center" vertical="center"/>
      <protection/>
    </xf>
    <xf numFmtId="2" fontId="0" fillId="0" borderId="4" xfId="17" applyNumberFormat="1" applyFont="1" applyBorder="1" applyAlignment="1">
      <alignment horizontal="center" vertical="center"/>
      <protection/>
    </xf>
    <xf numFmtId="187" fontId="0" fillId="0" borderId="14" xfId="17" applyNumberFormat="1" applyFont="1" applyBorder="1" applyAlignment="1">
      <alignment horizontal="center" vertical="center"/>
      <protection/>
    </xf>
    <xf numFmtId="2" fontId="0" fillId="0" borderId="14" xfId="0" applyNumberFormat="1" applyFont="1" applyBorder="1" applyAlignment="1">
      <alignment horizontal="center" vertical="center"/>
    </xf>
    <xf numFmtId="41" fontId="0" fillId="0" borderId="4" xfId="17" applyNumberFormat="1" applyFont="1" applyBorder="1" applyAlignment="1">
      <alignment horizontal="center" vertical="center"/>
      <protection/>
    </xf>
    <xf numFmtId="2" fontId="0" fillId="0" borderId="5" xfId="17" applyNumberFormat="1" applyFont="1" applyBorder="1" applyAlignment="1">
      <alignment horizontal="center" vertical="center"/>
      <protection/>
    </xf>
    <xf numFmtId="49" fontId="5" fillId="0" borderId="14" xfId="16" applyNumberFormat="1" applyFont="1" applyBorder="1" applyAlignment="1">
      <alignment horizontal="center" vertical="distributed" textRotation="255"/>
      <protection/>
    </xf>
    <xf numFmtId="1" fontId="0" fillId="0" borderId="2" xfId="17" applyNumberFormat="1" applyFont="1" applyBorder="1" applyAlignment="1">
      <alignment horizontal="center" vertical="center"/>
      <protection/>
    </xf>
    <xf numFmtId="2" fontId="0" fillId="0" borderId="2" xfId="17" applyNumberFormat="1" applyFont="1" applyBorder="1" applyAlignment="1">
      <alignment horizontal="center" vertical="center"/>
      <protection/>
    </xf>
    <xf numFmtId="1" fontId="0" fillId="0" borderId="13" xfId="17" applyNumberFormat="1" applyFont="1" applyBorder="1" applyAlignment="1">
      <alignment horizontal="center" vertical="center"/>
      <protection/>
    </xf>
    <xf numFmtId="176" fontId="0" fillId="0" borderId="0" xfId="17" applyNumberFormat="1" applyBorder="1">
      <alignment/>
      <protection/>
    </xf>
    <xf numFmtId="49" fontId="0" fillId="0" borderId="15" xfId="17" applyNumberFormat="1" applyFont="1" applyBorder="1" applyAlignment="1">
      <alignment horizontal="center" vertical="center"/>
      <protection/>
    </xf>
    <xf numFmtId="41" fontId="0" fillId="0" borderId="2" xfId="17" applyNumberFormat="1" applyFont="1" applyBorder="1" applyAlignment="1">
      <alignment horizontal="center" vertical="center"/>
      <protection/>
    </xf>
    <xf numFmtId="41" fontId="0" fillId="0" borderId="3" xfId="17" applyNumberFormat="1" applyFont="1" applyBorder="1" applyAlignment="1">
      <alignment horizontal="center" vertical="center"/>
      <protection/>
    </xf>
    <xf numFmtId="0" fontId="9" fillId="0" borderId="15" xfId="16" applyBorder="1" applyAlignment="1">
      <alignment horizontal="center" vertical="distributed" textRotation="255"/>
      <protection/>
    </xf>
    <xf numFmtId="49" fontId="0" fillId="0" borderId="2" xfId="17" applyNumberFormat="1" applyFont="1" applyBorder="1" applyAlignment="1">
      <alignment horizontal="center" vertical="center"/>
      <protection/>
    </xf>
    <xf numFmtId="41" fontId="0" fillId="0" borderId="14" xfId="17" applyNumberFormat="1" applyFont="1" applyBorder="1" applyAlignment="1">
      <alignment horizontal="center" vertical="center"/>
      <protection/>
    </xf>
    <xf numFmtId="41" fontId="0" fillId="0" borderId="12" xfId="17" applyNumberFormat="1" applyFont="1" applyBorder="1" applyAlignment="1">
      <alignment horizontal="center" vertical="center"/>
      <protection/>
    </xf>
    <xf numFmtId="176" fontId="5" fillId="0" borderId="2" xfId="17" applyNumberFormat="1" applyFont="1" applyBorder="1" applyAlignment="1">
      <alignment horizontal="center"/>
      <protection/>
    </xf>
    <xf numFmtId="176" fontId="0" fillId="0" borderId="2" xfId="17" applyNumberFormat="1" applyFont="1" applyBorder="1" applyAlignment="1">
      <alignment horizontal="center" vertical="center"/>
      <protection/>
    </xf>
    <xf numFmtId="176" fontId="5" fillId="0" borderId="0" xfId="17" applyNumberFormat="1" applyFont="1" applyBorder="1">
      <alignment/>
      <protection/>
    </xf>
    <xf numFmtId="176" fontId="7" fillId="0" borderId="0" xfId="17" applyNumberFormat="1" applyFont="1" applyBorder="1" applyAlignment="1">
      <alignment horizontal="center"/>
      <protection/>
    </xf>
    <xf numFmtId="176" fontId="5" fillId="0" borderId="0" xfId="17" applyNumberFormat="1" applyFont="1" applyBorder="1" applyAlignment="1">
      <alignment horizontal="center"/>
      <protection/>
    </xf>
    <xf numFmtId="186" fontId="5" fillId="0" borderId="0" xfId="17" applyNumberFormat="1" applyFont="1" applyBorder="1" applyAlignment="1">
      <alignment horizontal="center"/>
      <protection/>
    </xf>
    <xf numFmtId="187" fontId="5" fillId="0" borderId="0" xfId="17" applyNumberFormat="1" applyFont="1" applyBorder="1" applyAlignment="1">
      <alignment horizontal="center" vertical="center"/>
      <protection/>
    </xf>
    <xf numFmtId="176" fontId="34" fillId="0" borderId="0" xfId="17" applyNumberFormat="1" applyFont="1">
      <alignment/>
      <protection/>
    </xf>
    <xf numFmtId="187" fontId="34" fillId="0" borderId="0" xfId="17" applyNumberFormat="1" applyFont="1" applyAlignment="1">
      <alignment horizontal="center" vertical="center"/>
      <protection/>
    </xf>
    <xf numFmtId="176" fontId="36" fillId="0" borderId="0" xfId="17" applyNumberFormat="1" applyFont="1">
      <alignment/>
      <protection/>
    </xf>
    <xf numFmtId="187" fontId="34" fillId="0" borderId="0" xfId="17" applyNumberFormat="1" applyFont="1">
      <alignment/>
      <protection/>
    </xf>
    <xf numFmtId="0" fontId="5" fillId="0" borderId="0" xfId="17" applyFont="1">
      <alignment/>
      <protection/>
    </xf>
    <xf numFmtId="187" fontId="5" fillId="0" borderId="0" xfId="17" applyNumberFormat="1" applyFont="1">
      <alignment/>
      <protection/>
    </xf>
    <xf numFmtId="0" fontId="0" fillId="0" borderId="0" xfId="17" applyFont="1">
      <alignment/>
      <protection/>
    </xf>
    <xf numFmtId="176" fontId="0" fillId="0" borderId="0" xfId="17" applyNumberFormat="1" applyFont="1">
      <alignment/>
      <protection/>
    </xf>
    <xf numFmtId="0" fontId="34" fillId="0" borderId="0" xfId="17" applyFont="1">
      <alignment/>
      <protection/>
    </xf>
    <xf numFmtId="176" fontId="37" fillId="0" borderId="0" xfId="17" applyNumberFormat="1" applyFont="1">
      <alignment/>
      <protection/>
    </xf>
    <xf numFmtId="176" fontId="29" fillId="0" borderId="0" xfId="17" applyNumberFormat="1" applyFont="1">
      <alignment/>
      <protection/>
    </xf>
    <xf numFmtId="187" fontId="0" fillId="0" borderId="0" xfId="17" applyNumberFormat="1">
      <alignment/>
      <protection/>
    </xf>
    <xf numFmtId="0" fontId="9" fillId="0" borderId="0" xfId="16">
      <alignment/>
      <protection/>
    </xf>
    <xf numFmtId="0" fontId="24" fillId="0" borderId="0" xfId="16" applyFont="1" applyAlignment="1">
      <alignment horizontal="center"/>
      <protection/>
    </xf>
    <xf numFmtId="191" fontId="9" fillId="0" borderId="0" xfId="16" applyNumberFormat="1" applyFont="1" applyBorder="1" applyAlignment="1">
      <alignment horizontal="center" vertical="center"/>
      <protection/>
    </xf>
    <xf numFmtId="182" fontId="9" fillId="0" borderId="0" xfId="16" applyNumberFormat="1" applyFont="1" applyBorder="1" applyAlignment="1">
      <alignment horizontal="right" vertical="center"/>
      <protection/>
    </xf>
    <xf numFmtId="0" fontId="26" fillId="0" borderId="0" xfId="16" applyFont="1">
      <alignment/>
      <protection/>
    </xf>
    <xf numFmtId="41" fontId="9" fillId="0" borderId="12" xfId="16" applyNumberFormat="1" applyFont="1" applyBorder="1" applyAlignment="1">
      <alignment vertical="center"/>
      <protection/>
    </xf>
    <xf numFmtId="41" fontId="9" fillId="0" borderId="0" xfId="16" applyNumberFormat="1" applyFont="1" applyBorder="1" applyAlignment="1">
      <alignment horizontal="center" vertical="center"/>
      <protection/>
    </xf>
    <xf numFmtId="41" fontId="9" fillId="0" borderId="0" xfId="16" applyNumberFormat="1" applyFont="1" applyBorder="1" applyAlignment="1">
      <alignment vertical="center"/>
      <protection/>
    </xf>
    <xf numFmtId="178" fontId="9" fillId="0" borderId="0" xfId="16" applyNumberFormat="1" applyFont="1" applyBorder="1" applyAlignment="1">
      <alignment horizontal="right" vertical="center"/>
      <protection/>
    </xf>
    <xf numFmtId="191" fontId="9" fillId="0" borderId="0" xfId="16" applyNumberFormat="1" applyFont="1" applyBorder="1" applyAlignment="1">
      <alignment vertical="center"/>
      <protection/>
    </xf>
    <xf numFmtId="0" fontId="27" fillId="0" borderId="0" xfId="16" applyFont="1">
      <alignment/>
      <protection/>
    </xf>
    <xf numFmtId="0" fontId="16" fillId="0" borderId="0" xfId="16" applyFont="1">
      <alignment/>
      <protection/>
    </xf>
    <xf numFmtId="188" fontId="9" fillId="0" borderId="0" xfId="16" applyNumberFormat="1" applyFont="1" applyBorder="1" applyAlignment="1">
      <alignment vertical="center"/>
      <protection/>
    </xf>
    <xf numFmtId="188" fontId="9" fillId="0" borderId="0" xfId="0" applyNumberFormat="1" applyFont="1" applyBorder="1" applyAlignment="1">
      <alignment horizontal="right" vertical="center"/>
    </xf>
    <xf numFmtId="0" fontId="6" fillId="0" borderId="0" xfId="16" applyFont="1" applyAlignment="1">
      <alignment vertical="center"/>
      <protection/>
    </xf>
    <xf numFmtId="176" fontId="6" fillId="0" borderId="0" xfId="16" applyNumberFormat="1" applyFont="1" applyAlignment="1">
      <alignment vertical="center"/>
      <protection/>
    </xf>
    <xf numFmtId="176" fontId="0" fillId="0" borderId="0" xfId="16" applyNumberFormat="1" applyFont="1">
      <alignment/>
      <protection/>
    </xf>
    <xf numFmtId="0" fontId="20" fillId="0" borderId="0" xfId="16" applyFont="1">
      <alignment/>
      <protection/>
    </xf>
    <xf numFmtId="0" fontId="19" fillId="0" borderId="0" xfId="16" applyFont="1">
      <alignment/>
      <protection/>
    </xf>
    <xf numFmtId="0" fontId="9" fillId="0" borderId="0" xfId="16" applyFont="1">
      <alignment/>
      <protection/>
    </xf>
    <xf numFmtId="0" fontId="24" fillId="0" borderId="0" xfId="16" applyFont="1">
      <alignment/>
      <protection/>
    </xf>
    <xf numFmtId="0" fontId="24" fillId="0" borderId="0" xfId="16" applyFont="1" applyBorder="1">
      <alignment/>
      <protection/>
    </xf>
    <xf numFmtId="0" fontId="5" fillId="0" borderId="2" xfId="16" applyFont="1" applyBorder="1" applyAlignment="1">
      <alignment horizontal="center" vertical="center"/>
      <protection/>
    </xf>
    <xf numFmtId="0" fontId="5" fillId="0" borderId="2" xfId="16" applyFont="1" applyBorder="1" applyAlignment="1">
      <alignment horizontal="left" vertical="center" wrapText="1"/>
      <protection/>
    </xf>
    <xf numFmtId="0" fontId="5" fillId="0" borderId="2" xfId="16" applyFont="1" applyBorder="1" applyAlignment="1">
      <alignment horizontal="center" vertical="center" wrapText="1"/>
      <protection/>
    </xf>
    <xf numFmtId="184" fontId="9" fillId="0" borderId="2" xfId="16" applyNumberFormat="1" applyFont="1" applyBorder="1" applyAlignment="1">
      <alignment horizontal="center" vertical="center"/>
      <protection/>
    </xf>
    <xf numFmtId="181" fontId="9" fillId="0" borderId="2" xfId="16" applyNumberFormat="1" applyFont="1" applyBorder="1" applyAlignment="1">
      <alignment horizontal="center" vertical="center"/>
      <protection/>
    </xf>
    <xf numFmtId="41" fontId="5" fillId="0" borderId="0" xfId="16" applyNumberFormat="1" applyFont="1" applyBorder="1" applyAlignment="1">
      <alignment horizontal="center" vertical="center"/>
      <protection/>
    </xf>
    <xf numFmtId="41" fontId="5" fillId="0" borderId="6" xfId="16" applyNumberFormat="1" applyFont="1" applyBorder="1" applyAlignment="1">
      <alignment horizontal="center" vertical="center"/>
      <protection/>
    </xf>
    <xf numFmtId="0" fontId="6" fillId="0" borderId="0" xfId="16" applyFont="1" applyAlignment="1">
      <alignment horizontal="left" vertical="center"/>
      <protection/>
    </xf>
    <xf numFmtId="0" fontId="10" fillId="0" borderId="0" xfId="16" applyFont="1">
      <alignment/>
      <protection/>
    </xf>
    <xf numFmtId="0" fontId="10" fillId="0" borderId="0" xfId="16" applyFont="1" applyAlignment="1">
      <alignment vertical="center"/>
      <protection/>
    </xf>
    <xf numFmtId="0" fontId="20" fillId="0" borderId="0" xfId="16" applyFont="1" applyAlignment="1">
      <alignment vertical="center"/>
      <protection/>
    </xf>
    <xf numFmtId="0" fontId="28" fillId="0" borderId="0" xfId="16" applyFont="1">
      <alignment/>
      <protection/>
    </xf>
    <xf numFmtId="0" fontId="6" fillId="0" borderId="0" xfId="16" applyFont="1" applyAlignment="1">
      <alignment horizontal="distributed" vertical="center"/>
      <protection/>
    </xf>
    <xf numFmtId="0" fontId="6" fillId="0" borderId="6" xfId="19" applyFont="1" applyBorder="1" applyAlignment="1">
      <alignment horizontal="right"/>
      <protection/>
    </xf>
    <xf numFmtId="0" fontId="9" fillId="0" borderId="0" xfId="19" applyFont="1">
      <alignment/>
      <protection/>
    </xf>
    <xf numFmtId="0" fontId="24" fillId="0" borderId="0" xfId="19" applyFont="1">
      <alignment/>
      <protection/>
    </xf>
    <xf numFmtId="0" fontId="9" fillId="0" borderId="0" xfId="19">
      <alignment/>
      <protection/>
    </xf>
    <xf numFmtId="0" fontId="24" fillId="0" borderId="0" xfId="19" applyFont="1" applyBorder="1">
      <alignment/>
      <protection/>
    </xf>
    <xf numFmtId="0" fontId="5" fillId="0" borderId="2" xfId="19" applyFont="1" applyBorder="1" applyAlignment="1">
      <alignment horizontal="center" vertical="center"/>
      <protection/>
    </xf>
    <xf numFmtId="0" fontId="5" fillId="0" borderId="3" xfId="19" applyFont="1" applyBorder="1" applyAlignment="1">
      <alignment horizontal="center" vertical="center"/>
      <protection/>
    </xf>
    <xf numFmtId="0" fontId="5" fillId="0" borderId="9" xfId="19" applyFont="1" applyBorder="1" applyAlignment="1">
      <alignment horizontal="center" vertical="center"/>
      <protection/>
    </xf>
    <xf numFmtId="41" fontId="9" fillId="0" borderId="9" xfId="19" applyNumberFormat="1" applyFont="1" applyBorder="1" applyAlignment="1">
      <alignment horizontal="center" vertical="center"/>
      <protection/>
    </xf>
    <xf numFmtId="41" fontId="9" fillId="0" borderId="0" xfId="19" applyNumberFormat="1" applyFont="1" applyBorder="1" applyAlignment="1">
      <alignment horizontal="center" vertical="center"/>
      <protection/>
    </xf>
    <xf numFmtId="41" fontId="6" fillId="0" borderId="9" xfId="19" applyNumberFormat="1" applyFont="1" applyBorder="1" applyAlignment="1">
      <alignment horizontal="center" vertical="center"/>
      <protection/>
    </xf>
    <xf numFmtId="0" fontId="26" fillId="0" borderId="0" xfId="19" applyFont="1">
      <alignment/>
      <protection/>
    </xf>
    <xf numFmtId="41" fontId="6" fillId="0" borderId="0" xfId="19" applyNumberFormat="1" applyFont="1" applyBorder="1" applyAlignment="1">
      <alignment horizontal="center" vertical="center"/>
      <protection/>
    </xf>
    <xf numFmtId="0" fontId="9" fillId="0" borderId="0" xfId="19" applyFont="1" applyBorder="1">
      <alignment/>
      <protection/>
    </xf>
    <xf numFmtId="0" fontId="9" fillId="0" borderId="0" xfId="19" applyBorder="1">
      <alignment/>
      <protection/>
    </xf>
    <xf numFmtId="41" fontId="9" fillId="0" borderId="6" xfId="16" applyNumberFormat="1" applyFont="1" applyBorder="1" applyAlignment="1">
      <alignment horizontal="center" vertical="center"/>
      <protection/>
    </xf>
    <xf numFmtId="0" fontId="6" fillId="0" borderId="0" xfId="19" applyFont="1" applyAlignment="1">
      <alignment vertical="center"/>
      <protection/>
    </xf>
    <xf numFmtId="176" fontId="6" fillId="0" borderId="0" xfId="19" applyNumberFormat="1" applyFont="1" applyAlignment="1">
      <alignment vertical="center"/>
      <protection/>
    </xf>
    <xf numFmtId="176" fontId="0" fillId="0" borderId="0" xfId="19" applyNumberFormat="1" applyFont="1">
      <alignment/>
      <protection/>
    </xf>
    <xf numFmtId="0" fontId="20" fillId="0" borderId="0" xfId="19" applyFont="1">
      <alignment/>
      <protection/>
    </xf>
    <xf numFmtId="0" fontId="19" fillId="0" borderId="0" xfId="19" applyFont="1">
      <alignment/>
      <protection/>
    </xf>
    <xf numFmtId="0" fontId="28" fillId="0" borderId="0" xfId="19" applyFont="1">
      <alignment/>
      <protection/>
    </xf>
    <xf numFmtId="0" fontId="5" fillId="0" borderId="3" xfId="19" applyFont="1" applyBorder="1" applyAlignment="1">
      <alignment horizontal="center" vertical="center" wrapText="1"/>
      <protection/>
    </xf>
    <xf numFmtId="0" fontId="11" fillId="0" borderId="0" xfId="25" applyFont="1" applyBorder="1" applyAlignment="1">
      <alignment horizontal="right" vertical="center"/>
      <protection/>
    </xf>
    <xf numFmtId="41" fontId="5" fillId="0" borderId="0" xfId="19" applyNumberFormat="1" applyFont="1" applyBorder="1" applyAlignment="1">
      <alignment horizontal="center" vertical="center"/>
      <protection/>
    </xf>
    <xf numFmtId="0" fontId="13" fillId="0" borderId="0" xfId="25" applyFont="1" applyBorder="1" applyAlignment="1">
      <alignment horizontal="right" vertical="center"/>
      <protection/>
    </xf>
    <xf numFmtId="41" fontId="5" fillId="0" borderId="6" xfId="19" applyNumberFormat="1" applyFont="1" applyBorder="1" applyAlignment="1">
      <alignment horizontal="center" vertical="center"/>
      <protection/>
    </xf>
    <xf numFmtId="41" fontId="9" fillId="0" borderId="11" xfId="25" applyNumberFormat="1" applyFont="1" applyBorder="1" applyAlignment="1">
      <alignment horizontal="center" vertical="center"/>
      <protection/>
    </xf>
    <xf numFmtId="41" fontId="9" fillId="0" borderId="9" xfId="25" applyNumberFormat="1" applyFont="1" applyBorder="1" applyAlignment="1">
      <alignment horizontal="center" vertical="center"/>
      <protection/>
    </xf>
    <xf numFmtId="0" fontId="37" fillId="0" borderId="0" xfId="0" applyFont="1" applyAlignment="1">
      <alignment/>
    </xf>
    <xf numFmtId="0" fontId="0" fillId="0" borderId="0" xfId="0" applyFont="1" applyAlignment="1">
      <alignment/>
    </xf>
    <xf numFmtId="0" fontId="38" fillId="0" borderId="0" xfId="0" applyFont="1" applyAlignment="1">
      <alignment/>
    </xf>
    <xf numFmtId="0" fontId="0" fillId="0" borderId="0" xfId="0" applyFont="1" applyAlignment="1">
      <alignment horizontal="right"/>
    </xf>
    <xf numFmtId="0" fontId="0" fillId="0" borderId="2" xfId="0" applyFont="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9" fillId="0" borderId="15" xfId="0" applyFont="1" applyBorder="1" applyAlignment="1" quotePrefix="1">
      <alignment horizontal="center"/>
    </xf>
    <xf numFmtId="0" fontId="9" fillId="0" borderId="15" xfId="0" applyFont="1" applyBorder="1" applyAlignment="1">
      <alignment horizontal="center"/>
    </xf>
    <xf numFmtId="0" fontId="9" fillId="0" borderId="2" xfId="0" applyFont="1" applyBorder="1" applyAlignment="1" quotePrefix="1">
      <alignment horizontal="center"/>
    </xf>
    <xf numFmtId="3" fontId="9" fillId="0" borderId="2" xfId="0" applyNumberFormat="1" applyFont="1" applyBorder="1" applyAlignment="1">
      <alignment horizontal="center" vertical="center"/>
    </xf>
    <xf numFmtId="0" fontId="0" fillId="0" borderId="2" xfId="0" applyFont="1" applyBorder="1" applyAlignment="1">
      <alignment/>
    </xf>
    <xf numFmtId="0" fontId="30" fillId="0" borderId="0" xfId="0" applyFont="1" applyAlignment="1">
      <alignment/>
    </xf>
    <xf numFmtId="0" fontId="9" fillId="0" borderId="0" xfId="0" applyFont="1" applyAlignment="1">
      <alignment/>
    </xf>
    <xf numFmtId="0" fontId="13" fillId="0" borderId="0" xfId="0" applyFont="1" applyAlignment="1">
      <alignment/>
    </xf>
    <xf numFmtId="0" fontId="15" fillId="0" borderId="0" xfId="0" applyFont="1" applyAlignment="1">
      <alignment/>
    </xf>
    <xf numFmtId="0" fontId="39" fillId="0" borderId="0" xfId="0" applyFont="1" applyAlignment="1">
      <alignment/>
    </xf>
    <xf numFmtId="0" fontId="9" fillId="0" borderId="2" xfId="0" applyFont="1" applyBorder="1" applyAlignment="1">
      <alignment/>
    </xf>
    <xf numFmtId="10" fontId="9" fillId="0" borderId="2" xfId="0" applyNumberFormat="1" applyFont="1" applyBorder="1" applyAlignment="1">
      <alignment horizontal="center" vertical="center"/>
    </xf>
    <xf numFmtId="190" fontId="9"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40" fillId="0" borderId="0" xfId="0" applyFont="1" applyAlignment="1">
      <alignment/>
    </xf>
    <xf numFmtId="0" fontId="40" fillId="0" borderId="0" xfId="0" applyFont="1" applyFill="1" applyBorder="1" applyAlignment="1">
      <alignment/>
    </xf>
    <xf numFmtId="41" fontId="9" fillId="0" borderId="2" xfId="26" applyNumberFormat="1" applyFont="1" applyBorder="1" applyAlignment="1">
      <alignment horizontal="center" vertical="center"/>
    </xf>
    <xf numFmtId="41" fontId="9" fillId="0" borderId="2" xfId="0" applyNumberFormat="1" applyFont="1" applyBorder="1" applyAlignment="1">
      <alignment horizontal="center" vertical="center"/>
    </xf>
    <xf numFmtId="179" fontId="9" fillId="0" borderId="2" xfId="26" applyNumberFormat="1" applyFont="1" applyBorder="1" applyAlignment="1">
      <alignment horizontal="right" vertical="center"/>
    </xf>
    <xf numFmtId="179" fontId="9" fillId="0" borderId="2" xfId="0" applyNumberFormat="1" applyFont="1" applyBorder="1" applyAlignment="1">
      <alignment horizontal="right" vertical="center"/>
    </xf>
    <xf numFmtId="194" fontId="9" fillId="0" borderId="2" xfId="26" applyNumberFormat="1" applyFont="1" applyBorder="1" applyAlignment="1">
      <alignment horizontal="right" vertical="center"/>
    </xf>
    <xf numFmtId="194" fontId="9" fillId="0" borderId="2" xfId="0" applyNumberFormat="1" applyFont="1" applyBorder="1" applyAlignment="1">
      <alignment horizontal="right" vertical="center"/>
    </xf>
    <xf numFmtId="0" fontId="17" fillId="0" borderId="2" xfId="21" applyFont="1" applyBorder="1" applyAlignment="1">
      <alignment horizontal="center" vertical="center" wrapText="1"/>
      <protection/>
    </xf>
    <xf numFmtId="176" fontId="10" fillId="0" borderId="0" xfId="23" applyNumberFormat="1" applyFont="1" applyBorder="1" applyAlignment="1">
      <alignment vertical="center"/>
      <protection/>
    </xf>
    <xf numFmtId="0" fontId="0" fillId="0" borderId="15" xfId="0" applyFont="1" applyBorder="1" applyAlignment="1">
      <alignment horizontal="center"/>
    </xf>
    <xf numFmtId="185" fontId="0" fillId="0" borderId="2" xfId="26" applyNumberFormat="1" applyFont="1" applyBorder="1" applyAlignment="1">
      <alignment horizontal="center" vertical="center"/>
    </xf>
    <xf numFmtId="185" fontId="0" fillId="0" borderId="2" xfId="26" applyNumberFormat="1" applyFont="1" applyFill="1" applyBorder="1" applyAlignment="1">
      <alignment horizontal="center" vertical="center"/>
    </xf>
    <xf numFmtId="185" fontId="0" fillId="0" borderId="2" xfId="0" applyNumberFormat="1" applyFont="1" applyBorder="1" applyAlignment="1">
      <alignment horizontal="center" vertical="center"/>
    </xf>
    <xf numFmtId="9" fontId="0" fillId="0" borderId="2" xfId="29" applyFont="1" applyBorder="1" applyAlignment="1">
      <alignment horizontal="center" vertical="center"/>
    </xf>
    <xf numFmtId="185" fontId="0" fillId="0" borderId="2" xfId="26" applyNumberFormat="1" applyFont="1" applyBorder="1" applyAlignment="1">
      <alignment vertical="center"/>
    </xf>
    <xf numFmtId="185" fontId="0" fillId="0" borderId="2" xfId="26" applyNumberFormat="1" applyFont="1" applyFill="1" applyBorder="1" applyAlignment="1">
      <alignment vertical="center"/>
    </xf>
    <xf numFmtId="185" fontId="0" fillId="0" borderId="2" xfId="26" applyNumberFormat="1" applyFont="1" applyBorder="1" applyAlignment="1">
      <alignment horizontal="right" vertical="center"/>
    </xf>
    <xf numFmtId="185" fontId="0" fillId="0" borderId="2" xfId="0" applyNumberFormat="1" applyFont="1" applyBorder="1" applyAlignment="1">
      <alignment vertical="center"/>
    </xf>
    <xf numFmtId="41" fontId="10" fillId="0" borderId="12" xfId="25" applyNumberFormat="1" applyFont="1" applyBorder="1" applyAlignment="1">
      <alignment horizontal="right" vertical="center"/>
      <protection/>
    </xf>
    <xf numFmtId="0" fontId="10" fillId="0" borderId="0" xfId="25" applyFont="1" applyAlignment="1">
      <alignment vertical="center"/>
      <protection/>
    </xf>
    <xf numFmtId="41" fontId="13" fillId="0" borderId="12" xfId="21" applyNumberFormat="1" applyFont="1" applyBorder="1" applyAlignment="1">
      <alignment vertical="center"/>
      <protection/>
    </xf>
    <xf numFmtId="0" fontId="11" fillId="0" borderId="0" xfId="25" applyFont="1" applyBorder="1" applyAlignment="1">
      <alignment horizontal="center" vertical="center"/>
      <protection/>
    </xf>
    <xf numFmtId="0" fontId="11" fillId="0" borderId="9" xfId="25" applyFont="1" applyBorder="1" applyAlignment="1">
      <alignment horizontal="center" vertical="center"/>
      <protection/>
    </xf>
    <xf numFmtId="41" fontId="5" fillId="0" borderId="9" xfId="15" applyNumberFormat="1" applyFont="1" applyBorder="1" applyAlignment="1">
      <alignment horizontal="center" vertical="center"/>
      <protection/>
    </xf>
    <xf numFmtId="41" fontId="5" fillId="0" borderId="8" xfId="15" applyNumberFormat="1" applyFont="1" applyBorder="1" applyAlignment="1">
      <alignment horizontal="center" vertical="center"/>
      <protection/>
    </xf>
    <xf numFmtId="188" fontId="10" fillId="0" borderId="0" xfId="21" applyNumberFormat="1" applyFont="1" applyBorder="1" applyAlignment="1">
      <alignment horizontal="right" vertical="center"/>
      <protection/>
    </xf>
    <xf numFmtId="0" fontId="5" fillId="0" borderId="0" xfId="0" applyFont="1" applyAlignment="1">
      <alignment horizontal="center" vertical="center"/>
    </xf>
    <xf numFmtId="0" fontId="11" fillId="0" borderId="2" xfId="25" applyFont="1" applyBorder="1" applyAlignment="1">
      <alignment horizontal="left" vertical="center" wrapText="1"/>
      <protection/>
    </xf>
    <xf numFmtId="0" fontId="9" fillId="0" borderId="0" xfId="20" applyNumberFormat="1" applyBorder="1">
      <alignment/>
      <protection/>
    </xf>
    <xf numFmtId="0" fontId="9" fillId="0" borderId="6" xfId="20" applyNumberFormat="1" applyBorder="1">
      <alignment/>
      <protection/>
    </xf>
    <xf numFmtId="41" fontId="13" fillId="0" borderId="0" xfId="25" applyNumberFormat="1" applyFont="1" applyFill="1" applyBorder="1" applyAlignment="1">
      <alignment horizontal="center" vertical="center"/>
      <protection/>
    </xf>
    <xf numFmtId="0" fontId="9" fillId="0" borderId="0" xfId="20" applyNumberFormat="1" applyFill="1" applyBorder="1">
      <alignment/>
      <protection/>
    </xf>
    <xf numFmtId="41" fontId="13" fillId="0" borderId="0" xfId="25" applyNumberFormat="1" applyFont="1" applyFill="1" applyAlignment="1">
      <alignment horizontal="center" vertical="center"/>
      <protection/>
    </xf>
    <xf numFmtId="0" fontId="6" fillId="0" borderId="6" xfId="20" applyFont="1" applyBorder="1" applyAlignment="1">
      <alignment horizontal="right"/>
      <protection/>
    </xf>
    <xf numFmtId="181" fontId="13" fillId="0" borderId="0" xfId="25" applyNumberFormat="1" applyFont="1" applyAlignment="1">
      <alignment horizontal="center" vertical="center"/>
      <protection/>
    </xf>
    <xf numFmtId="43" fontId="13" fillId="0" borderId="0" xfId="20" applyNumberFormat="1" applyFont="1" applyAlignment="1">
      <alignment vertical="center"/>
      <protection/>
    </xf>
    <xf numFmtId="41" fontId="13" fillId="0" borderId="8" xfId="25" applyNumberFormat="1" applyFont="1" applyBorder="1" applyAlignment="1">
      <alignment vertical="center"/>
      <protection/>
    </xf>
    <xf numFmtId="43" fontId="9" fillId="0" borderId="8" xfId="25" applyNumberFormat="1" applyFont="1" applyBorder="1" applyAlignment="1">
      <alignment horizontal="center" vertical="center"/>
      <protection/>
    </xf>
    <xf numFmtId="176" fontId="35" fillId="0" borderId="0" xfId="0" applyNumberFormat="1" applyFont="1" applyAlignment="1">
      <alignment/>
    </xf>
    <xf numFmtId="176" fontId="9" fillId="0" borderId="17" xfId="0" applyNumberFormat="1" applyFont="1" applyBorder="1" applyAlignment="1">
      <alignment/>
    </xf>
    <xf numFmtId="176" fontId="9" fillId="0" borderId="0" xfId="0" applyNumberFormat="1" applyFont="1" applyAlignment="1">
      <alignment horizontal="centerContinuous"/>
    </xf>
    <xf numFmtId="176" fontId="9" fillId="0" borderId="0" xfId="0" applyNumberFormat="1" applyFont="1" applyAlignment="1">
      <alignment horizontal="center"/>
    </xf>
    <xf numFmtId="176" fontId="9" fillId="0" borderId="0" xfId="0" applyNumberFormat="1" applyFont="1" applyAlignment="1">
      <alignment/>
    </xf>
    <xf numFmtId="176" fontId="41" fillId="0" borderId="18" xfId="0" applyNumberFormat="1" applyFont="1" applyBorder="1" applyAlignment="1">
      <alignment horizontal="right" vertical="center"/>
    </xf>
    <xf numFmtId="176" fontId="42" fillId="0" borderId="0" xfId="0" applyNumberFormat="1" applyFont="1" applyAlignment="1">
      <alignment horizontal="right" vertical="center"/>
    </xf>
    <xf numFmtId="176" fontId="41" fillId="0" borderId="19" xfId="0" applyNumberFormat="1" applyFont="1" applyBorder="1" applyAlignment="1">
      <alignment horizontal="center" vertical="center"/>
    </xf>
    <xf numFmtId="176" fontId="34" fillId="0" borderId="20" xfId="0" applyNumberFormat="1" applyFont="1" applyBorder="1" applyAlignment="1">
      <alignment horizontal="center" vertical="center"/>
    </xf>
    <xf numFmtId="176" fontId="34" fillId="0" borderId="21" xfId="0" applyNumberFormat="1" applyFont="1" applyBorder="1" applyAlignment="1">
      <alignment horizontal="center" vertical="center"/>
    </xf>
    <xf numFmtId="176" fontId="42" fillId="0" borderId="0" xfId="0" applyNumberFormat="1" applyFont="1" applyAlignment="1">
      <alignment horizontal="center" vertical="center"/>
    </xf>
    <xf numFmtId="176" fontId="34" fillId="0" borderId="22" xfId="0" applyNumberFormat="1" applyFont="1" applyBorder="1" applyAlignment="1">
      <alignment horizontal="center" vertical="top"/>
    </xf>
    <xf numFmtId="0" fontId="34" fillId="0" borderId="23" xfId="0" applyFont="1" applyBorder="1" applyAlignment="1">
      <alignment horizontal="justify" vertical="top"/>
    </xf>
    <xf numFmtId="0" fontId="34" fillId="0" borderId="24" xfId="0" applyFont="1" applyBorder="1" applyAlignment="1">
      <alignment horizontal="center" vertical="center"/>
    </xf>
    <xf numFmtId="2" fontId="42" fillId="0" borderId="25" xfId="0" applyNumberFormat="1" applyFont="1" applyBorder="1" applyAlignment="1">
      <alignment horizontal="center" vertical="center"/>
    </xf>
    <xf numFmtId="2" fontId="42" fillId="0" borderId="26" xfId="0" applyNumberFormat="1" applyFont="1" applyFill="1" applyBorder="1" applyAlignment="1">
      <alignment horizontal="center" vertical="center"/>
    </xf>
    <xf numFmtId="194" fontId="42" fillId="0" borderId="25" xfId="0" applyNumberFormat="1" applyFont="1" applyFill="1" applyBorder="1" applyAlignment="1">
      <alignment horizontal="left" vertical="center"/>
    </xf>
    <xf numFmtId="2" fontId="42" fillId="0" borderId="27" xfId="0" applyNumberFormat="1" applyFont="1" applyBorder="1" applyAlignment="1">
      <alignment horizontal="right" vertical="center"/>
    </xf>
    <xf numFmtId="2" fontId="42" fillId="0" borderId="26" xfId="0" applyNumberFormat="1" applyFont="1" applyBorder="1" applyAlignment="1">
      <alignment horizontal="center" vertical="center"/>
    </xf>
    <xf numFmtId="2" fontId="42" fillId="0" borderId="25" xfId="0" applyNumberFormat="1" applyFont="1" applyBorder="1" applyAlignment="1">
      <alignment horizontal="left" vertical="center"/>
    </xf>
    <xf numFmtId="209" fontId="42" fillId="0" borderId="16" xfId="0" applyNumberFormat="1" applyFont="1" applyFill="1" applyBorder="1" applyAlignment="1">
      <alignment horizontal="center" vertical="center"/>
    </xf>
    <xf numFmtId="176" fontId="42" fillId="0" borderId="0" xfId="0" applyNumberFormat="1" applyFont="1" applyBorder="1" applyAlignment="1">
      <alignment horizontal="center" vertical="center"/>
    </xf>
    <xf numFmtId="176" fontId="34" fillId="0" borderId="28" xfId="0" applyNumberFormat="1" applyFont="1" applyBorder="1" applyAlignment="1">
      <alignment horizontal="center" vertical="top"/>
    </xf>
    <xf numFmtId="0" fontId="34" fillId="0" borderId="5" xfId="0" applyFont="1" applyBorder="1" applyAlignment="1">
      <alignment horizontal="justify" vertical="top"/>
    </xf>
    <xf numFmtId="2" fontId="42" fillId="0" borderId="4" xfId="0" applyNumberFormat="1" applyFont="1" applyBorder="1" applyAlignment="1">
      <alignment horizontal="center" vertical="center"/>
    </xf>
    <xf numFmtId="2" fontId="42" fillId="0" borderId="0" xfId="0" applyNumberFormat="1" applyFont="1" applyFill="1" applyBorder="1" applyAlignment="1">
      <alignment horizontal="center" vertical="center"/>
    </xf>
    <xf numFmtId="194" fontId="42" fillId="0" borderId="1" xfId="0" applyNumberFormat="1" applyFont="1" applyFill="1" applyBorder="1" applyAlignment="1">
      <alignment horizontal="left" vertical="center"/>
    </xf>
    <xf numFmtId="2" fontId="42" fillId="0" borderId="6" xfId="0" applyNumberFormat="1" applyFont="1" applyBorder="1" applyAlignment="1">
      <alignment horizontal="right" vertical="center"/>
    </xf>
    <xf numFmtId="2" fontId="42" fillId="0" borderId="6" xfId="0" applyNumberFormat="1" applyFont="1" applyBorder="1" applyAlignment="1">
      <alignment horizontal="center" vertical="center"/>
    </xf>
    <xf numFmtId="2" fontId="42" fillId="0" borderId="5" xfId="0" applyNumberFormat="1" applyFont="1" applyBorder="1" applyAlignment="1">
      <alignment horizontal="left" vertical="center"/>
    </xf>
    <xf numFmtId="209" fontId="42" fillId="0" borderId="15" xfId="0" applyNumberFormat="1" applyFont="1" applyFill="1" applyBorder="1" applyAlignment="1">
      <alignment horizontal="center" vertical="center"/>
    </xf>
    <xf numFmtId="176" fontId="34" fillId="0" borderId="29" xfId="0" applyNumberFormat="1" applyFont="1" applyBorder="1" applyAlignment="1">
      <alignment horizontal="center" vertical="top"/>
    </xf>
    <xf numFmtId="2" fontId="42" fillId="0" borderId="1" xfId="0" applyNumberFormat="1" applyFont="1" applyBorder="1" applyAlignment="1">
      <alignment horizontal="center" vertical="center"/>
    </xf>
    <xf numFmtId="2" fontId="42" fillId="0" borderId="10" xfId="0" applyNumberFormat="1" applyFont="1" applyFill="1" applyBorder="1" applyAlignment="1">
      <alignment horizontal="center" vertical="center"/>
    </xf>
    <xf numFmtId="2" fontId="42" fillId="0" borderId="10" xfId="0" applyNumberFormat="1" applyFont="1" applyBorder="1" applyAlignment="1">
      <alignment horizontal="right" vertical="center"/>
    </xf>
    <xf numFmtId="2" fontId="42" fillId="0" borderId="10" xfId="0" applyNumberFormat="1" applyFont="1" applyBorder="1" applyAlignment="1">
      <alignment horizontal="center" vertical="center"/>
    </xf>
    <xf numFmtId="2" fontId="42" fillId="0" borderId="1" xfId="0" applyNumberFormat="1" applyFont="1" applyBorder="1" applyAlignment="1">
      <alignment horizontal="left" vertical="center"/>
    </xf>
    <xf numFmtId="209" fontId="42" fillId="0" borderId="2" xfId="0" applyNumberFormat="1" applyFont="1" applyFill="1" applyBorder="1" applyAlignment="1">
      <alignment horizontal="center" vertical="center"/>
    </xf>
    <xf numFmtId="0" fontId="34" fillId="0" borderId="7" xfId="0" applyFont="1" applyBorder="1" applyAlignment="1">
      <alignment horizontal="justify" vertical="top"/>
    </xf>
    <xf numFmtId="2" fontId="42" fillId="0" borderId="0" xfId="0" applyNumberFormat="1" applyFont="1" applyBorder="1" applyAlignment="1">
      <alignment horizontal="right" vertical="center"/>
    </xf>
    <xf numFmtId="2" fontId="42" fillId="0" borderId="0" xfId="0" applyNumberFormat="1" applyFont="1" applyBorder="1" applyAlignment="1">
      <alignment horizontal="center" vertical="center"/>
    </xf>
    <xf numFmtId="2" fontId="42" fillId="0" borderId="4" xfId="0" applyNumberFormat="1" applyFont="1" applyBorder="1" applyAlignment="1">
      <alignment horizontal="left" vertical="center"/>
    </xf>
    <xf numFmtId="0" fontId="42" fillId="0" borderId="4" xfId="0" applyFont="1" applyBorder="1" applyAlignment="1">
      <alignment horizontal="justify" vertical="top"/>
    </xf>
    <xf numFmtId="176" fontId="34" fillId="0" borderId="30" xfId="0" applyNumberFormat="1" applyFont="1" applyBorder="1" applyAlignment="1">
      <alignment horizontal="center" vertical="top"/>
    </xf>
    <xf numFmtId="209" fontId="42" fillId="0" borderId="14" xfId="0" applyNumberFormat="1" applyFont="1" applyFill="1" applyBorder="1" applyAlignment="1">
      <alignment horizontal="center" vertical="center"/>
    </xf>
    <xf numFmtId="2" fontId="42" fillId="0" borderId="7" xfId="0" applyNumberFormat="1" applyFont="1" applyBorder="1" applyAlignment="1">
      <alignment horizontal="center" vertical="center"/>
    </xf>
    <xf numFmtId="194" fontId="42" fillId="0" borderId="31" xfId="0" applyNumberFormat="1" applyFont="1" applyFill="1" applyBorder="1" applyAlignment="1">
      <alignment horizontal="left" vertical="center"/>
    </xf>
    <xf numFmtId="2" fontId="42" fillId="0" borderId="9" xfId="0" applyNumberFormat="1" applyFont="1" applyBorder="1" applyAlignment="1">
      <alignment horizontal="right" vertical="center"/>
    </xf>
    <xf numFmtId="2" fontId="42" fillId="0" borderId="9" xfId="0" applyNumberFormat="1" applyFont="1" applyBorder="1" applyAlignment="1">
      <alignment horizontal="center" vertical="center"/>
    </xf>
    <xf numFmtId="2" fontId="42" fillId="0" borderId="7" xfId="0" applyNumberFormat="1" applyFont="1" applyBorder="1" applyAlignment="1">
      <alignment horizontal="left" vertical="center"/>
    </xf>
    <xf numFmtId="209" fontId="42" fillId="0" borderId="13" xfId="0" applyNumberFormat="1" applyFont="1" applyFill="1" applyBorder="1" applyAlignment="1">
      <alignment horizontal="center" vertical="center"/>
    </xf>
    <xf numFmtId="0" fontId="34" fillId="0" borderId="18" xfId="0" applyFont="1" applyBorder="1" applyAlignment="1">
      <alignment horizontal="center" vertical="center"/>
    </xf>
    <xf numFmtId="179" fontId="42" fillId="0" borderId="32" xfId="0" applyNumberFormat="1" applyFont="1" applyFill="1" applyBorder="1" applyAlignment="1">
      <alignment horizontal="center" vertical="center"/>
    </xf>
    <xf numFmtId="179" fontId="42" fillId="0" borderId="26" xfId="0" applyNumberFormat="1" applyFont="1" applyFill="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1" fontId="42" fillId="0" borderId="2" xfId="0" applyNumberFormat="1" applyFont="1" applyFill="1" applyBorder="1" applyAlignment="1">
      <alignment horizontal="center" vertical="center"/>
    </xf>
    <xf numFmtId="194" fontId="42" fillId="0" borderId="5" xfId="0" applyNumberFormat="1" applyFont="1" applyFill="1" applyBorder="1" applyAlignment="1">
      <alignment horizontal="left" vertical="center"/>
    </xf>
    <xf numFmtId="179" fontId="42" fillId="0" borderId="6" xfId="0" applyNumberFormat="1" applyFont="1" applyFill="1" applyBorder="1" applyAlignment="1">
      <alignment horizontal="center" vertical="center"/>
    </xf>
    <xf numFmtId="0" fontId="34" fillId="0" borderId="19" xfId="0" applyFont="1" applyBorder="1" applyAlignment="1">
      <alignment horizontal="center" vertical="center"/>
    </xf>
    <xf numFmtId="1" fontId="42" fillId="0" borderId="35" xfId="0" applyNumberFormat="1" applyFont="1" applyFill="1" applyBorder="1" applyAlignment="1">
      <alignment horizontal="center" vertical="center"/>
    </xf>
    <xf numFmtId="2" fontId="42" fillId="0" borderId="36" xfId="0" applyNumberFormat="1" applyFont="1" applyFill="1" applyBorder="1" applyAlignment="1">
      <alignment horizontal="center" vertical="center"/>
    </xf>
    <xf numFmtId="176" fontId="41" fillId="0" borderId="37" xfId="0" applyNumberFormat="1" applyFont="1" applyBorder="1" applyAlignment="1">
      <alignment horizontal="center" vertical="center"/>
    </xf>
    <xf numFmtId="1" fontId="42" fillId="0" borderId="38" xfId="0" applyNumberFormat="1" applyFont="1" applyBorder="1" applyAlignment="1">
      <alignment horizontal="center" vertical="center"/>
    </xf>
    <xf numFmtId="187" fontId="42" fillId="0" borderId="17" xfId="0" applyNumberFormat="1" applyFont="1" applyBorder="1" applyAlignment="1">
      <alignment horizontal="right" vertical="center"/>
    </xf>
    <xf numFmtId="2" fontId="42" fillId="0" borderId="39" xfId="0" applyNumberFormat="1" applyFont="1" applyBorder="1" applyAlignment="1">
      <alignment horizontal="center" vertical="center" shrinkToFit="1"/>
    </xf>
    <xf numFmtId="187" fontId="42" fillId="0" borderId="40" xfId="0" applyNumberFormat="1" applyFont="1" applyBorder="1" applyAlignment="1">
      <alignment horizontal="center" vertical="center"/>
    </xf>
    <xf numFmtId="176" fontId="42" fillId="0" borderId="41" xfId="0" applyNumberFormat="1" applyFont="1" applyBorder="1" applyAlignment="1">
      <alignment horizontal="center" vertical="center"/>
    </xf>
    <xf numFmtId="0" fontId="5" fillId="0" borderId="0" xfId="0" applyFont="1" applyAlignment="1">
      <alignment vertical="center"/>
    </xf>
    <xf numFmtId="176" fontId="5" fillId="0" borderId="0" xfId="0" applyNumberFormat="1" applyFont="1" applyAlignment="1">
      <alignment horizontal="left" vertical="center"/>
    </xf>
    <xf numFmtId="176" fontId="5" fillId="0" borderId="0" xfId="0" applyNumberFormat="1" applyFont="1" applyAlignment="1">
      <alignment vertical="center"/>
    </xf>
    <xf numFmtId="176" fontId="5" fillId="0" borderId="0" xfId="0" applyNumberFormat="1" applyFont="1" applyAlignment="1">
      <alignment horizontal="center" vertical="center"/>
    </xf>
    <xf numFmtId="49" fontId="5" fillId="0" borderId="0" xfId="0" applyNumberFormat="1" applyFont="1" applyAlignment="1">
      <alignment horizontal="right" vertical="center" wrapText="1"/>
    </xf>
    <xf numFmtId="0" fontId="5" fillId="0" borderId="0" xfId="0" applyFont="1" applyAlignment="1">
      <alignment horizontal="justify" vertical="center" wrapText="1"/>
    </xf>
    <xf numFmtId="187" fontId="5" fillId="0" borderId="2" xfId="17" applyNumberFormat="1" applyFont="1" applyBorder="1" applyAlignment="1">
      <alignment horizontal="center" vertical="center"/>
      <protection/>
    </xf>
    <xf numFmtId="0" fontId="5" fillId="0" borderId="0" xfId="17" applyNumberFormat="1" applyFont="1" applyBorder="1" applyAlignment="1">
      <alignment/>
      <protection/>
    </xf>
    <xf numFmtId="183" fontId="0" fillId="0" borderId="15" xfId="17" applyNumberFormat="1" applyFont="1" applyBorder="1" applyAlignment="1">
      <alignment horizontal="center" vertical="center"/>
      <protection/>
    </xf>
    <xf numFmtId="1" fontId="0" fillId="0" borderId="3" xfId="17" applyNumberFormat="1" applyFont="1" applyBorder="1" applyAlignment="1">
      <alignment horizontal="center" vertical="center"/>
      <protection/>
    </xf>
    <xf numFmtId="2" fontId="0" fillId="0" borderId="13" xfId="0" applyNumberFormat="1" applyBorder="1" applyAlignment="1">
      <alignment horizontal="center" vertical="center"/>
    </xf>
    <xf numFmtId="2" fontId="0" fillId="0" borderId="2" xfId="0" applyNumberFormat="1" applyBorder="1" applyAlignment="1">
      <alignment horizontal="center" vertical="center"/>
    </xf>
    <xf numFmtId="0" fontId="6" fillId="0" borderId="6" xfId="16" applyFont="1" applyBorder="1" applyAlignment="1">
      <alignment/>
      <protection/>
    </xf>
    <xf numFmtId="0" fontId="6" fillId="0" borderId="0" xfId="16" applyFont="1" applyBorder="1" applyAlignment="1">
      <alignment horizontal="right"/>
      <protection/>
    </xf>
    <xf numFmtId="0" fontId="49" fillId="0" borderId="0" xfId="25" applyFont="1" applyAlignment="1">
      <alignment horizontal="right" vertical="center"/>
      <protection/>
    </xf>
    <xf numFmtId="0" fontId="5" fillId="0" borderId="12" xfId="16" applyFont="1" applyBorder="1" applyAlignment="1">
      <alignment horizontal="center" vertical="center"/>
      <protection/>
    </xf>
    <xf numFmtId="0" fontId="5" fillId="0" borderId="0" xfId="16" applyFont="1" applyBorder="1" applyAlignment="1">
      <alignment horizontal="center" vertical="center"/>
      <protection/>
    </xf>
    <xf numFmtId="184" fontId="9" fillId="0" borderId="12" xfId="16" applyNumberFormat="1" applyFont="1" applyBorder="1" applyAlignment="1">
      <alignment horizontal="center" vertical="center"/>
      <protection/>
    </xf>
    <xf numFmtId="41" fontId="6" fillId="0" borderId="0" xfId="16" applyNumberFormat="1" applyFont="1" applyBorder="1" applyAlignment="1">
      <alignment horizontal="center" vertical="center"/>
      <protection/>
    </xf>
    <xf numFmtId="181" fontId="9" fillId="0" borderId="12" xfId="16" applyNumberFormat="1" applyFont="1" applyBorder="1" applyAlignment="1">
      <alignment horizontal="center" vertical="center"/>
      <protection/>
    </xf>
    <xf numFmtId="41" fontId="9" fillId="0" borderId="8" xfId="16" applyNumberFormat="1" applyFont="1" applyBorder="1" applyAlignment="1">
      <alignment horizontal="center" vertical="center"/>
      <protection/>
    </xf>
    <xf numFmtId="0" fontId="5" fillId="0" borderId="6" xfId="25" applyFont="1" applyBorder="1" applyAlignment="1">
      <alignment/>
      <protection/>
    </xf>
    <xf numFmtId="0" fontId="0" fillId="0" borderId="9" xfId="25" applyBorder="1">
      <alignment/>
      <protection/>
    </xf>
    <xf numFmtId="0" fontId="4" fillId="0" borderId="0" xfId="25" applyFont="1" applyAlignment="1">
      <alignment/>
      <protection/>
    </xf>
    <xf numFmtId="188" fontId="16" fillId="0" borderId="6" xfId="26" applyNumberFormat="1" applyFont="1" applyBorder="1" applyAlignment="1">
      <alignment vertical="center"/>
    </xf>
    <xf numFmtId="176" fontId="42" fillId="0" borderId="10" xfId="0" applyNumberFormat="1" applyFont="1" applyBorder="1" applyAlignment="1">
      <alignment horizontal="center" vertical="center"/>
    </xf>
    <xf numFmtId="176" fontId="35" fillId="0" borderId="0" xfId="0" applyNumberFormat="1" applyFont="1" applyBorder="1" applyAlignment="1">
      <alignment/>
    </xf>
    <xf numFmtId="176" fontId="9" fillId="0" borderId="0" xfId="0" applyNumberFormat="1" applyFont="1" applyBorder="1" applyAlignment="1">
      <alignment/>
    </xf>
    <xf numFmtId="176" fontId="42" fillId="0" borderId="0" xfId="0" applyNumberFormat="1" applyFont="1" applyBorder="1" applyAlignment="1">
      <alignment horizontal="right" vertical="center"/>
    </xf>
    <xf numFmtId="176" fontId="5" fillId="0" borderId="0" xfId="0" applyNumberFormat="1" applyFont="1" applyBorder="1" applyAlignment="1">
      <alignment vertical="center"/>
    </xf>
    <xf numFmtId="2" fontId="42" fillId="0" borderId="42" xfId="0" applyNumberFormat="1" applyFont="1" applyBorder="1" applyAlignment="1">
      <alignment horizontal="center" vertical="center"/>
    </xf>
    <xf numFmtId="2" fontId="42" fillId="0" borderId="43" xfId="0" applyNumberFormat="1" applyFont="1" applyBorder="1" applyAlignment="1">
      <alignment horizontal="center" vertical="center"/>
    </xf>
    <xf numFmtId="2" fontId="42" fillId="0" borderId="44" xfId="0" applyNumberFormat="1" applyFont="1" applyBorder="1" applyAlignment="1">
      <alignment horizontal="center" vertical="center"/>
    </xf>
    <xf numFmtId="2" fontId="42" fillId="0" borderId="45" xfId="0" applyNumberFormat="1" applyFont="1" applyBorder="1" applyAlignment="1">
      <alignment horizontal="center" vertical="center"/>
    </xf>
    <xf numFmtId="187" fontId="42" fillId="0" borderId="46" xfId="0" applyNumberFormat="1" applyFont="1" applyFill="1" applyBorder="1" applyAlignment="1">
      <alignment horizontal="center" vertical="center"/>
    </xf>
    <xf numFmtId="0" fontId="23" fillId="0" borderId="0" xfId="25" applyFont="1" applyAlignment="1">
      <alignment vertical="center"/>
      <protection/>
    </xf>
    <xf numFmtId="41" fontId="18" fillId="0" borderId="0" xfId="23" applyNumberFormat="1" applyFont="1" applyBorder="1" applyAlignment="1">
      <alignment horizontal="center" vertical="center"/>
      <protection/>
    </xf>
    <xf numFmtId="41" fontId="13" fillId="0" borderId="3" xfId="25" applyNumberFormat="1" applyFont="1" applyBorder="1" applyAlignment="1">
      <alignment horizontal="center" vertical="center"/>
      <protection/>
    </xf>
    <xf numFmtId="41" fontId="13" fillId="0" borderId="10" xfId="25" applyNumberFormat="1" applyFont="1" applyBorder="1" applyAlignment="1">
      <alignment horizontal="center" vertical="center"/>
      <protection/>
    </xf>
    <xf numFmtId="0" fontId="6" fillId="0" borderId="9" xfId="22" applyFont="1" applyBorder="1" applyAlignment="1">
      <alignment vertical="center"/>
      <protection/>
    </xf>
    <xf numFmtId="0" fontId="5" fillId="0" borderId="0" xfId="25" applyFont="1" applyBorder="1" applyAlignment="1">
      <alignment horizontal="left"/>
      <protection/>
    </xf>
    <xf numFmtId="0" fontId="0" fillId="0" borderId="0" xfId="25" applyBorder="1" applyAlignment="1">
      <alignment horizontal="left"/>
      <protection/>
    </xf>
    <xf numFmtId="0" fontId="5" fillId="0" borderId="6" xfId="25" applyFont="1" applyBorder="1" applyAlignment="1">
      <alignment horizontal="center"/>
      <protection/>
    </xf>
    <xf numFmtId="0" fontId="5" fillId="0" borderId="0" xfId="25" applyFont="1" applyBorder="1" applyAlignment="1">
      <alignment/>
      <protection/>
    </xf>
    <xf numFmtId="0" fontId="5" fillId="0" borderId="0" xfId="25" applyFont="1" applyBorder="1" applyAlignment="1">
      <alignment horizontal="center"/>
      <protection/>
    </xf>
    <xf numFmtId="0" fontId="9" fillId="0" borderId="0" xfId="20" applyBorder="1" applyAlignment="1">
      <alignment vertical="center"/>
      <protection/>
    </xf>
    <xf numFmtId="0" fontId="5" fillId="0" borderId="47" xfId="25" applyFont="1" applyBorder="1" applyAlignment="1">
      <alignment vertical="center"/>
      <protection/>
    </xf>
    <xf numFmtId="0" fontId="0" fillId="0" borderId="47" xfId="0" applyBorder="1" applyAlignment="1">
      <alignment/>
    </xf>
    <xf numFmtId="0" fontId="0" fillId="0" borderId="48" xfId="0" applyBorder="1" applyAlignment="1">
      <alignment/>
    </xf>
    <xf numFmtId="0" fontId="5" fillId="0" borderId="0" xfId="25" applyFont="1" applyBorder="1" applyAlignment="1">
      <alignment horizontal="right"/>
      <protection/>
    </xf>
    <xf numFmtId="0" fontId="9" fillId="0" borderId="6" xfId="25" applyFont="1" applyBorder="1" applyAlignment="1">
      <alignment/>
      <protection/>
    </xf>
    <xf numFmtId="0" fontId="5" fillId="0" borderId="1" xfId="19" applyFont="1" applyBorder="1" applyAlignment="1">
      <alignment horizontal="center" vertical="center"/>
      <protection/>
    </xf>
    <xf numFmtId="0" fontId="5" fillId="0" borderId="21" xfId="21" applyFont="1" applyBorder="1" applyAlignment="1">
      <alignment horizontal="center" vertical="center" wrapText="1"/>
      <protection/>
    </xf>
    <xf numFmtId="0" fontId="5" fillId="0" borderId="31" xfId="21" applyFont="1" applyBorder="1" applyAlignment="1">
      <alignment horizontal="center" vertical="center"/>
      <protection/>
    </xf>
    <xf numFmtId="0" fontId="5" fillId="0" borderId="21" xfId="21" applyFont="1" applyBorder="1" applyAlignment="1">
      <alignment horizontal="center" vertical="center"/>
      <protection/>
    </xf>
    <xf numFmtId="0" fontId="11" fillId="0" borderId="21" xfId="21" applyFont="1" applyBorder="1" applyAlignment="1">
      <alignment horizontal="center" vertical="center" wrapText="1"/>
      <protection/>
    </xf>
    <xf numFmtId="0" fontId="11" fillId="0" borderId="21" xfId="21" applyFont="1" applyBorder="1" applyAlignment="1">
      <alignment horizontal="center" vertical="center"/>
      <protection/>
    </xf>
    <xf numFmtId="0" fontId="11" fillId="0" borderId="31" xfId="21" applyFont="1" applyBorder="1" applyAlignment="1">
      <alignment horizontal="center" vertical="center"/>
      <protection/>
    </xf>
    <xf numFmtId="176" fontId="9" fillId="0" borderId="0" xfId="0" applyNumberFormat="1" applyFont="1" applyBorder="1" applyAlignment="1">
      <alignment horizontal="centerContinuous"/>
    </xf>
    <xf numFmtId="41" fontId="10" fillId="0" borderId="12" xfId="15" applyNumberFormat="1" applyFont="1" applyBorder="1" applyAlignment="1">
      <alignment horizontal="center" vertical="center"/>
      <protection/>
    </xf>
    <xf numFmtId="0" fontId="0" fillId="0" borderId="3" xfId="0" applyFont="1" applyBorder="1" applyAlignment="1">
      <alignment vertical="center"/>
    </xf>
    <xf numFmtId="185" fontId="0" fillId="0" borderId="1" xfId="0" applyNumberFormat="1" applyFont="1" applyBorder="1" applyAlignment="1">
      <alignment vertical="center"/>
    </xf>
    <xf numFmtId="185" fontId="0" fillId="0" borderId="13" xfId="26" applyNumberFormat="1" applyFont="1" applyBorder="1" applyAlignment="1">
      <alignment vertical="center"/>
    </xf>
    <xf numFmtId="185" fontId="0" fillId="0" borderId="49" xfId="0" applyNumberFormat="1" applyFont="1" applyBorder="1" applyAlignment="1">
      <alignment vertical="center"/>
    </xf>
    <xf numFmtId="0" fontId="6" fillId="0" borderId="6" xfId="15" applyFont="1" applyBorder="1" applyAlignment="1">
      <alignment/>
      <protection/>
    </xf>
    <xf numFmtId="0" fontId="5" fillId="0" borderId="6" xfId="15" applyFont="1" applyBorder="1" applyAlignment="1">
      <alignment horizontal="left"/>
      <protection/>
    </xf>
    <xf numFmtId="0" fontId="6" fillId="0" borderId="6" xfId="19" applyFont="1" applyBorder="1" applyAlignment="1">
      <alignment/>
      <protection/>
    </xf>
    <xf numFmtId="0" fontId="5" fillId="0" borderId="6" xfId="19" applyFont="1" applyBorder="1" applyAlignment="1">
      <alignment/>
      <protection/>
    </xf>
    <xf numFmtId="0" fontId="6" fillId="0" borderId="6" xfId="25" applyFont="1" applyBorder="1" applyAlignment="1">
      <alignment horizontal="right"/>
      <protection/>
    </xf>
    <xf numFmtId="0" fontId="4" fillId="0" borderId="0" xfId="25" applyFont="1" applyAlignment="1">
      <alignment horizontal="left" vertical="center"/>
      <protection/>
    </xf>
    <xf numFmtId="0" fontId="5" fillId="0" borderId="15" xfId="25" applyFont="1" applyBorder="1" applyAlignment="1">
      <alignment horizontal="center" vertical="center"/>
      <protection/>
    </xf>
    <xf numFmtId="0" fontId="5" fillId="0" borderId="16" xfId="25" applyFont="1" applyBorder="1" applyAlignment="1">
      <alignment horizontal="center" vertical="center" wrapText="1"/>
      <protection/>
    </xf>
    <xf numFmtId="0" fontId="5" fillId="0" borderId="27" xfId="25" applyFont="1" applyBorder="1" applyAlignment="1">
      <alignment horizontal="center" vertical="center" wrapText="1"/>
      <protection/>
    </xf>
    <xf numFmtId="176" fontId="34" fillId="0" borderId="33" xfId="0" applyNumberFormat="1" applyFont="1" applyBorder="1" applyAlignment="1">
      <alignment horizontal="center" vertical="center" textRotation="255"/>
    </xf>
    <xf numFmtId="0" fontId="5" fillId="0" borderId="9" xfId="25" applyFont="1" applyBorder="1" applyAlignment="1">
      <alignment horizontal="center" vertical="center" wrapText="1"/>
      <protection/>
    </xf>
    <xf numFmtId="0" fontId="9" fillId="0" borderId="9" xfId="20" applyBorder="1" applyAlignment="1">
      <alignment horizontal="center" vertical="center" wrapText="1"/>
      <protection/>
    </xf>
    <xf numFmtId="0" fontId="9" fillId="0" borderId="7" xfId="20" applyBorder="1" applyAlignment="1">
      <alignment horizontal="center" vertical="center" wrapText="1"/>
      <protection/>
    </xf>
    <xf numFmtId="0" fontId="5" fillId="0" borderId="0" xfId="25" applyFont="1" applyBorder="1" applyAlignment="1">
      <alignment horizontal="right"/>
      <protection/>
    </xf>
    <xf numFmtId="0" fontId="6" fillId="0" borderId="9" xfId="25" applyFont="1" applyBorder="1" applyAlignment="1">
      <alignment horizontal="left" vertical="center"/>
      <protection/>
    </xf>
    <xf numFmtId="0" fontId="4" fillId="0" borderId="0" xfId="25" applyFont="1" applyAlignment="1">
      <alignment horizontal="left" vertical="top"/>
      <protection/>
    </xf>
    <xf numFmtId="0" fontId="6" fillId="0" borderId="48" xfId="25" applyFont="1" applyBorder="1" applyAlignment="1">
      <alignment horizontal="center" vertical="center"/>
      <protection/>
    </xf>
    <xf numFmtId="0" fontId="6" fillId="0" borderId="9" xfId="25" applyFont="1" applyBorder="1" applyAlignment="1">
      <alignment horizontal="center" vertical="center"/>
      <protection/>
    </xf>
    <xf numFmtId="0" fontId="5" fillId="0" borderId="17" xfId="25" applyFont="1" applyBorder="1" applyAlignment="1">
      <alignment horizontal="center"/>
      <protection/>
    </xf>
    <xf numFmtId="0" fontId="6" fillId="0" borderId="9" xfId="25" applyFont="1" applyBorder="1" applyAlignment="1">
      <alignment vertical="center" wrapText="1"/>
      <protection/>
    </xf>
    <xf numFmtId="0" fontId="5" fillId="0" borderId="4" xfId="25" applyFont="1" applyBorder="1" applyAlignment="1">
      <alignment horizontal="center" vertical="center"/>
      <protection/>
    </xf>
    <xf numFmtId="0" fontId="9" fillId="0" borderId="15" xfId="20" applyBorder="1" applyAlignment="1">
      <alignment horizontal="center" vertical="center" wrapText="1"/>
      <protection/>
    </xf>
    <xf numFmtId="0" fontId="5" fillId="0" borderId="27" xfId="25" applyFont="1" applyBorder="1" applyAlignment="1">
      <alignment horizontal="center" vertical="center"/>
      <protection/>
    </xf>
    <xf numFmtId="0" fontId="5" fillId="0" borderId="26" xfId="25" applyFont="1" applyBorder="1" applyAlignment="1">
      <alignment horizontal="center" vertical="center"/>
      <protection/>
    </xf>
    <xf numFmtId="0" fontId="5" fillId="0" borderId="25" xfId="25" applyFont="1" applyBorder="1" applyAlignment="1">
      <alignment horizontal="center" vertical="center"/>
      <protection/>
    </xf>
    <xf numFmtId="0" fontId="6" fillId="0" borderId="0" xfId="25" applyFont="1" applyAlignment="1">
      <alignment vertical="center" wrapText="1"/>
      <protection/>
    </xf>
    <xf numFmtId="0" fontId="5" fillId="0" borderId="50" xfId="25" applyFont="1" applyBorder="1" applyAlignment="1">
      <alignment horizontal="right" vertical="center"/>
      <protection/>
    </xf>
    <xf numFmtId="0" fontId="0" fillId="0" borderId="47" xfId="0" applyBorder="1" applyAlignment="1">
      <alignment/>
    </xf>
    <xf numFmtId="0" fontId="5" fillId="0" borderId="11" xfId="25" applyFont="1" applyBorder="1" applyAlignment="1">
      <alignment horizontal="center" vertical="center" wrapText="1"/>
      <protection/>
    </xf>
    <xf numFmtId="0" fontId="11" fillId="0" borderId="3" xfId="25" applyFont="1" applyBorder="1" applyAlignment="1">
      <alignment horizontal="center" vertical="center" wrapText="1"/>
      <protection/>
    </xf>
    <xf numFmtId="0" fontId="5" fillId="0" borderId="16" xfId="25" applyFont="1" applyBorder="1" applyAlignment="1">
      <alignment horizontal="center" vertical="center"/>
      <protection/>
    </xf>
    <xf numFmtId="0" fontId="4" fillId="0" borderId="0" xfId="25" applyFont="1" applyBorder="1" applyAlignment="1">
      <alignment horizontal="center"/>
      <protection/>
    </xf>
    <xf numFmtId="0" fontId="6" fillId="0" borderId="4" xfId="25" applyFont="1" applyBorder="1" applyAlignment="1">
      <alignment horizontal="center" vertical="center"/>
      <protection/>
    </xf>
    <xf numFmtId="0" fontId="6" fillId="0" borderId="27" xfId="25" applyFont="1" applyBorder="1" applyAlignment="1">
      <alignment horizontal="center" vertical="center"/>
      <protection/>
    </xf>
    <xf numFmtId="0" fontId="6" fillId="0" borderId="26" xfId="25" applyFont="1" applyBorder="1" applyAlignment="1">
      <alignment horizontal="center" vertical="center"/>
      <protection/>
    </xf>
    <xf numFmtId="0" fontId="6" fillId="0" borderId="13" xfId="25" applyFont="1" applyBorder="1" applyAlignment="1">
      <alignment horizontal="center" vertical="center" wrapText="1"/>
      <protection/>
    </xf>
    <xf numFmtId="0" fontId="10" fillId="0" borderId="15" xfId="20" applyFont="1" applyBorder="1" applyAlignment="1">
      <alignment horizontal="center" vertical="center" wrapText="1"/>
      <protection/>
    </xf>
    <xf numFmtId="0" fontId="6" fillId="0" borderId="0" xfId="25" applyFont="1" applyBorder="1" applyAlignment="1">
      <alignment horizontal="right"/>
      <protection/>
    </xf>
    <xf numFmtId="0" fontId="6" fillId="0" borderId="50" xfId="25" applyFont="1" applyBorder="1" applyAlignment="1">
      <alignment horizontal="center" vertical="center"/>
      <protection/>
    </xf>
    <xf numFmtId="0" fontId="6" fillId="0" borderId="47" xfId="25" applyFont="1" applyBorder="1" applyAlignment="1">
      <alignment horizontal="center" vertical="center"/>
      <protection/>
    </xf>
    <xf numFmtId="0" fontId="11" fillId="0" borderId="11" xfId="25" applyFont="1" applyBorder="1" applyAlignment="1">
      <alignment horizontal="center" vertical="center" wrapText="1"/>
      <protection/>
    </xf>
    <xf numFmtId="0" fontId="9" fillId="0" borderId="8" xfId="20" applyBorder="1" applyAlignment="1">
      <alignment horizontal="center" vertical="center"/>
      <protection/>
    </xf>
    <xf numFmtId="0" fontId="9" fillId="0" borderId="9" xfId="20" applyBorder="1" applyAlignment="1">
      <alignment vertical="center"/>
      <protection/>
    </xf>
    <xf numFmtId="0" fontId="11" fillId="0" borderId="2" xfId="25" applyFont="1" applyBorder="1" applyAlignment="1">
      <alignment horizontal="center" vertical="center" wrapText="1"/>
      <protection/>
    </xf>
    <xf numFmtId="0" fontId="11" fillId="0" borderId="2" xfId="25" applyFont="1" applyBorder="1" applyAlignment="1">
      <alignment horizontal="center" vertical="center"/>
      <protection/>
    </xf>
    <xf numFmtId="0" fontId="5" fillId="0" borderId="9" xfId="20" applyFont="1" applyBorder="1" applyAlignment="1">
      <alignment vertical="center"/>
      <protection/>
    </xf>
    <xf numFmtId="0" fontId="5" fillId="0" borderId="8" xfId="25" applyFont="1" applyBorder="1" applyAlignment="1">
      <alignment horizontal="center" vertical="center"/>
      <protection/>
    </xf>
    <xf numFmtId="0" fontId="5" fillId="0" borderId="13" xfId="20" applyFont="1" applyBorder="1" applyAlignment="1">
      <alignment horizontal="center" vertical="center"/>
      <protection/>
    </xf>
    <xf numFmtId="0" fontId="5" fillId="0" borderId="15" xfId="20" applyFont="1" applyBorder="1" applyAlignment="1">
      <alignment horizontal="center" vertical="center"/>
      <protection/>
    </xf>
    <xf numFmtId="0" fontId="5" fillId="0" borderId="9" xfId="25" applyFont="1" applyBorder="1" applyAlignment="1">
      <alignment horizontal="center" vertical="center"/>
      <protection/>
    </xf>
    <xf numFmtId="0" fontId="6" fillId="0" borderId="9" xfId="25" applyFont="1" applyBorder="1" applyAlignment="1">
      <alignment vertical="center"/>
      <protection/>
    </xf>
    <xf numFmtId="0" fontId="5" fillId="0" borderId="6" xfId="20" applyFont="1" applyBorder="1" applyAlignment="1">
      <alignment horizontal="left"/>
      <protection/>
    </xf>
    <xf numFmtId="0" fontId="5" fillId="0" borderId="10" xfId="25" applyFont="1" applyBorder="1" applyAlignment="1">
      <alignment horizontal="left" vertical="center"/>
      <protection/>
    </xf>
    <xf numFmtId="0" fontId="5" fillId="0" borderId="1" xfId="25" applyFont="1" applyBorder="1" applyAlignment="1">
      <alignment horizontal="left" vertical="center"/>
      <protection/>
    </xf>
    <xf numFmtId="0" fontId="9" fillId="0" borderId="1" xfId="18" applyBorder="1" applyAlignment="1">
      <alignment horizontal="center" vertical="center"/>
      <protection/>
    </xf>
    <xf numFmtId="0" fontId="5" fillId="0" borderId="6" xfId="18" applyFont="1" applyBorder="1" applyAlignment="1">
      <alignment horizontal="left"/>
      <protection/>
    </xf>
    <xf numFmtId="0" fontId="9" fillId="0" borderId="15" xfId="20" applyBorder="1" applyAlignment="1">
      <alignment horizontal="center" vertical="center"/>
      <protection/>
    </xf>
    <xf numFmtId="0" fontId="9" fillId="0" borderId="23" xfId="20" applyBorder="1" applyAlignment="1">
      <alignment vertical="center"/>
      <protection/>
    </xf>
    <xf numFmtId="0" fontId="9" fillId="0" borderId="10" xfId="20" applyBorder="1" applyAlignment="1">
      <alignment horizontal="center" vertical="center"/>
      <protection/>
    </xf>
    <xf numFmtId="0" fontId="9" fillId="0" borderId="1" xfId="20" applyBorder="1" applyAlignment="1">
      <alignment horizontal="center" vertical="center"/>
      <protection/>
    </xf>
    <xf numFmtId="0" fontId="5" fillId="0" borderId="13" xfId="25" applyFont="1" applyBorder="1" applyAlignment="1">
      <alignment horizontal="center" vertical="center"/>
      <protection/>
    </xf>
    <xf numFmtId="0" fontId="8" fillId="0" borderId="15" xfId="25" applyFont="1" applyBorder="1" applyAlignment="1">
      <alignment horizontal="center" vertical="center"/>
      <protection/>
    </xf>
    <xf numFmtId="0" fontId="5" fillId="0" borderId="13" xfId="25" applyFont="1" applyBorder="1" applyAlignment="1">
      <alignment horizontal="center" vertical="center" wrapText="1"/>
      <protection/>
    </xf>
    <xf numFmtId="0" fontId="9" fillId="0" borderId="15" xfId="18" applyBorder="1" applyAlignment="1">
      <alignment horizontal="center" vertical="center"/>
      <protection/>
    </xf>
    <xf numFmtId="0" fontId="11" fillId="0" borderId="13" xfId="25" applyFont="1" applyBorder="1" applyAlignment="1">
      <alignment horizontal="center" vertical="center" wrapText="1"/>
      <protection/>
    </xf>
    <xf numFmtId="0" fontId="5" fillId="0" borderId="10" xfId="25" applyFont="1" applyBorder="1" applyAlignment="1">
      <alignment horizontal="center" vertical="center"/>
      <protection/>
    </xf>
    <xf numFmtId="0" fontId="5" fillId="0" borderId="10" xfId="25" applyFont="1" applyBorder="1" applyAlignment="1">
      <alignment horizontal="center" vertical="center" wrapText="1"/>
      <protection/>
    </xf>
    <xf numFmtId="0" fontId="5" fillId="0" borderId="11" xfId="25" applyFont="1" applyBorder="1" applyAlignment="1">
      <alignment horizontal="center" vertical="center"/>
      <protection/>
    </xf>
    <xf numFmtId="0" fontId="9" fillId="0" borderId="10" xfId="18" applyBorder="1" applyAlignment="1">
      <alignment horizontal="center" vertical="center"/>
      <protection/>
    </xf>
    <xf numFmtId="0" fontId="9" fillId="0" borderId="23" xfId="18" applyBorder="1" applyAlignment="1">
      <alignment vertical="center"/>
      <protection/>
    </xf>
    <xf numFmtId="0" fontId="5" fillId="0" borderId="3" xfId="25" applyFont="1" applyBorder="1" applyAlignment="1">
      <alignment horizontal="center" vertical="center"/>
      <protection/>
    </xf>
    <xf numFmtId="0" fontId="6" fillId="0" borderId="23" xfId="25" applyFont="1" applyBorder="1" applyAlignment="1">
      <alignment vertical="center"/>
      <protection/>
    </xf>
    <xf numFmtId="0" fontId="9" fillId="0" borderId="6" xfId="20" applyBorder="1" applyAlignment="1">
      <alignment horizontal="left"/>
      <protection/>
    </xf>
    <xf numFmtId="0" fontId="5" fillId="0" borderId="7" xfId="25" applyFont="1" applyBorder="1" applyAlignment="1">
      <alignment horizontal="center" vertical="center"/>
      <protection/>
    </xf>
    <xf numFmtId="0" fontId="5" fillId="0" borderId="5" xfId="25" applyFont="1" applyBorder="1" applyAlignment="1">
      <alignment horizontal="center" vertical="center"/>
      <protection/>
    </xf>
    <xf numFmtId="0" fontId="5" fillId="0" borderId="5"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6" fillId="0" borderId="10" xfId="25" applyFont="1" applyBorder="1" applyAlignment="1">
      <alignment horizontal="center" vertical="center"/>
      <protection/>
    </xf>
    <xf numFmtId="0" fontId="6" fillId="0" borderId="7" xfId="25" applyFont="1" applyBorder="1" applyAlignment="1">
      <alignment horizontal="center" vertical="center"/>
      <protection/>
    </xf>
    <xf numFmtId="0" fontId="6" fillId="0" borderId="5" xfId="25" applyFont="1" applyBorder="1" applyAlignment="1">
      <alignment horizontal="center" vertical="center" wrapText="1"/>
      <protection/>
    </xf>
    <xf numFmtId="0" fontId="6" fillId="0" borderId="1" xfId="25" applyFont="1" applyBorder="1" applyAlignment="1">
      <alignment horizontal="center" vertical="center" wrapText="1"/>
      <protection/>
    </xf>
    <xf numFmtId="0" fontId="6" fillId="0" borderId="8" xfId="25" applyFont="1" applyBorder="1" applyAlignment="1">
      <alignment horizontal="center" vertical="center"/>
      <protection/>
    </xf>
    <xf numFmtId="0" fontId="6" fillId="0" borderId="6" xfId="25" applyFont="1" applyBorder="1" applyAlignment="1">
      <alignment horizontal="center" vertical="center"/>
      <protection/>
    </xf>
    <xf numFmtId="0" fontId="6" fillId="0" borderId="5" xfId="25" applyFont="1" applyBorder="1" applyAlignment="1">
      <alignment horizontal="center" vertical="center"/>
      <protection/>
    </xf>
    <xf numFmtId="176" fontId="34" fillId="0" borderId="33" xfId="0" applyNumberFormat="1" applyFont="1" applyBorder="1" applyAlignment="1">
      <alignment vertical="center" textRotation="255"/>
    </xf>
    <xf numFmtId="176" fontId="34" fillId="0" borderId="19" xfId="0" applyNumberFormat="1" applyFont="1" applyBorder="1" applyAlignment="1">
      <alignment vertical="center" textRotation="255"/>
    </xf>
    <xf numFmtId="0" fontId="5" fillId="0" borderId="0" xfId="25" applyFont="1" applyBorder="1" applyAlignment="1">
      <alignment horizontal="center"/>
      <protection/>
    </xf>
    <xf numFmtId="0" fontId="4" fillId="0" borderId="0" xfId="25" applyFont="1" applyAlignment="1">
      <alignment horizontal="center"/>
      <protection/>
    </xf>
    <xf numFmtId="0" fontId="11" fillId="0" borderId="3" xfId="25" applyFont="1" applyBorder="1" applyAlignment="1">
      <alignment horizontal="center" vertical="center"/>
      <protection/>
    </xf>
    <xf numFmtId="0" fontId="11" fillId="0" borderId="10" xfId="25" applyFont="1" applyBorder="1" applyAlignment="1">
      <alignment horizontal="center" vertical="center"/>
      <protection/>
    </xf>
    <xf numFmtId="0" fontId="11" fillId="0" borderId="1" xfId="25" applyFont="1" applyBorder="1" applyAlignment="1">
      <alignment horizontal="center" vertical="center"/>
      <protection/>
    </xf>
    <xf numFmtId="0" fontId="11" fillId="0" borderId="7" xfId="25" applyFont="1" applyBorder="1" applyAlignment="1">
      <alignment horizontal="center" vertical="center"/>
      <protection/>
    </xf>
    <xf numFmtId="0" fontId="11" fillId="0" borderId="5" xfId="25" applyFont="1" applyBorder="1" applyAlignment="1">
      <alignment horizontal="center" vertical="center"/>
      <protection/>
    </xf>
    <xf numFmtId="0" fontId="4" fillId="0" borderId="0" xfId="25" applyFont="1" applyAlignment="1">
      <alignment horizontal="right"/>
      <protection/>
    </xf>
    <xf numFmtId="0" fontId="4" fillId="0" borderId="0" xfId="25" applyFont="1" applyAlignment="1">
      <alignment horizontal="left"/>
      <protection/>
    </xf>
    <xf numFmtId="0" fontId="5" fillId="0" borderId="6" xfId="25" applyFont="1" applyBorder="1" applyAlignment="1">
      <alignment horizontal="right"/>
      <protection/>
    </xf>
    <xf numFmtId="0" fontId="5" fillId="0" borderId="6" xfId="25" applyFont="1" applyBorder="1" applyAlignment="1">
      <alignment horizontal="left"/>
      <protection/>
    </xf>
    <xf numFmtId="0" fontId="6" fillId="0" borderId="0" xfId="25" applyFont="1" applyBorder="1" applyAlignment="1">
      <alignment horizontal="distributed" vertical="center"/>
      <protection/>
    </xf>
    <xf numFmtId="0" fontId="6" fillId="0" borderId="0" xfId="25" applyFont="1" applyAlignment="1">
      <alignment horizontal="distributed" vertical="center"/>
      <protection/>
    </xf>
    <xf numFmtId="0" fontId="5" fillId="0" borderId="3" xfId="25" applyFont="1" applyBorder="1" applyAlignment="1">
      <alignment horizontal="center" vertical="center" wrapText="1"/>
      <protection/>
    </xf>
    <xf numFmtId="0" fontId="5" fillId="0" borderId="2" xfId="25" applyFont="1" applyBorder="1" applyAlignment="1">
      <alignment horizontal="center" vertical="center" wrapText="1"/>
      <protection/>
    </xf>
    <xf numFmtId="0" fontId="5" fillId="0" borderId="1" xfId="25" applyFont="1" applyBorder="1" applyAlignment="1">
      <alignment horizontal="center" vertical="center"/>
      <protection/>
    </xf>
    <xf numFmtId="0" fontId="5" fillId="0" borderId="2" xfId="25" applyFont="1" applyBorder="1" applyAlignment="1">
      <alignment horizontal="center" vertical="center"/>
      <protection/>
    </xf>
    <xf numFmtId="0" fontId="6" fillId="0" borderId="0" xfId="25" applyFont="1" applyBorder="1" applyAlignment="1">
      <alignment vertical="center"/>
      <protection/>
    </xf>
    <xf numFmtId="0" fontId="9" fillId="0" borderId="0" xfId="20" applyBorder="1" applyAlignment="1">
      <alignment vertical="center"/>
      <protection/>
    </xf>
    <xf numFmtId="0" fontId="6" fillId="0" borderId="11" xfId="25" applyFont="1" applyBorder="1" applyAlignment="1">
      <alignment horizontal="center" vertical="center"/>
      <protection/>
    </xf>
    <xf numFmtId="0" fontId="5" fillId="0" borderId="0" xfId="25" applyFont="1" applyBorder="1" applyAlignment="1">
      <alignment horizontal="left"/>
      <protection/>
    </xf>
    <xf numFmtId="0" fontId="5" fillId="0" borderId="51" xfId="25" applyFont="1" applyBorder="1" applyAlignment="1">
      <alignment horizontal="center" vertical="center" wrapText="1"/>
      <protection/>
    </xf>
    <xf numFmtId="0" fontId="5" fillId="0" borderId="15" xfId="25" applyFont="1" applyBorder="1" applyAlignment="1">
      <alignment horizontal="center" vertical="center" wrapText="1"/>
      <protection/>
    </xf>
    <xf numFmtId="0" fontId="9" fillId="0" borderId="26" xfId="20" applyBorder="1">
      <alignment/>
      <protection/>
    </xf>
    <xf numFmtId="0" fontId="4" fillId="0" borderId="0" xfId="25" applyFont="1" applyAlignment="1">
      <alignment horizontal="center" vertical="center"/>
      <protection/>
    </xf>
    <xf numFmtId="0" fontId="5" fillId="0" borderId="6" xfId="25" applyFont="1" applyBorder="1" applyAlignment="1">
      <alignment/>
      <protection/>
    </xf>
    <xf numFmtId="0" fontId="6" fillId="0" borderId="9" xfId="22" applyFont="1" applyBorder="1" applyAlignment="1">
      <alignment horizontal="left" vertical="center"/>
      <protection/>
    </xf>
    <xf numFmtId="0" fontId="11" fillId="0" borderId="10" xfId="25" applyFont="1" applyBorder="1" applyAlignment="1">
      <alignment horizontal="center" vertical="center" wrapText="1"/>
      <protection/>
    </xf>
    <xf numFmtId="0" fontId="11" fillId="0" borderId="1" xfId="25" applyFont="1" applyBorder="1" applyAlignment="1">
      <alignment horizontal="center" vertical="center" wrapText="1"/>
      <protection/>
    </xf>
    <xf numFmtId="0" fontId="9" fillId="0" borderId="6" xfId="25" applyFont="1" applyBorder="1" applyAlignment="1">
      <alignment horizontal="left"/>
      <protection/>
    </xf>
    <xf numFmtId="0" fontId="10" fillId="0" borderId="0" xfId="22" applyFont="1" applyAlignment="1">
      <alignment horizontal="left" vertical="center"/>
      <protection/>
    </xf>
    <xf numFmtId="0" fontId="6" fillId="0" borderId="9" xfId="21" applyFont="1" applyBorder="1" applyAlignment="1">
      <alignment horizontal="left" vertical="center"/>
      <protection/>
    </xf>
    <xf numFmtId="0" fontId="4" fillId="0" borderId="0" xfId="25" applyFont="1" applyAlignment="1">
      <alignment horizontal="right" vertical="center"/>
      <protection/>
    </xf>
    <xf numFmtId="0" fontId="5" fillId="0" borderId="7" xfId="21" applyFont="1" applyBorder="1" applyAlignment="1">
      <alignment horizontal="center" vertical="center"/>
      <protection/>
    </xf>
    <xf numFmtId="0" fontId="5" fillId="0" borderId="5"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15"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10" xfId="21" applyFont="1" applyBorder="1" applyAlignment="1">
      <alignment horizontal="center" vertical="center"/>
      <protection/>
    </xf>
    <xf numFmtId="0" fontId="5" fillId="0" borderId="1" xfId="21" applyFont="1" applyBorder="1" applyAlignment="1">
      <alignment horizontal="center" vertical="center"/>
      <protection/>
    </xf>
    <xf numFmtId="0" fontId="9" fillId="0" borderId="6" xfId="21" applyFont="1" applyBorder="1" applyAlignment="1">
      <alignment horizontal="left"/>
      <protection/>
    </xf>
    <xf numFmtId="0" fontId="5" fillId="0" borderId="6" xfId="21" applyFont="1" applyBorder="1" applyAlignment="1">
      <alignment horizontal="left"/>
      <protection/>
    </xf>
    <xf numFmtId="0" fontId="9" fillId="0" borderId="15" xfId="23" applyFont="1" applyBorder="1" applyAlignment="1">
      <alignment/>
      <protection/>
    </xf>
    <xf numFmtId="0" fontId="5" fillId="0" borderId="2" xfId="21" applyFont="1" applyBorder="1" applyAlignment="1">
      <alignment horizontal="center" vertical="center"/>
      <protection/>
    </xf>
    <xf numFmtId="0" fontId="6" fillId="0" borderId="6" xfId="21" applyFont="1" applyBorder="1" applyAlignment="1">
      <alignment horizontal="right"/>
      <protection/>
    </xf>
    <xf numFmtId="0" fontId="9" fillId="0" borderId="6" xfId="21" applyFont="1" applyBorder="1" applyAlignment="1">
      <alignment horizontal="center"/>
      <protection/>
    </xf>
    <xf numFmtId="0" fontId="5" fillId="0" borderId="6" xfId="21" applyFont="1" applyBorder="1" applyAlignment="1">
      <alignment horizontal="center"/>
      <protection/>
    </xf>
    <xf numFmtId="0" fontId="11" fillId="0" borderId="7"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15" xfId="21" applyFont="1" applyBorder="1" applyAlignment="1">
      <alignment horizontal="center" vertical="center"/>
      <protection/>
    </xf>
    <xf numFmtId="0" fontId="11" fillId="0" borderId="3" xfId="21" applyFont="1" applyBorder="1" applyAlignment="1">
      <alignment horizontal="center" vertical="center"/>
      <protection/>
    </xf>
    <xf numFmtId="0" fontId="11" fillId="0" borderId="10" xfId="21" applyFont="1" applyBorder="1" applyAlignment="1">
      <alignment horizontal="center" vertical="center"/>
      <protection/>
    </xf>
    <xf numFmtId="0" fontId="11" fillId="0" borderId="1" xfId="21" applyFont="1" applyBorder="1" applyAlignment="1">
      <alignment horizontal="center" vertical="center"/>
      <protection/>
    </xf>
    <xf numFmtId="0" fontId="11" fillId="0" borderId="2" xfId="21" applyFont="1" applyBorder="1" applyAlignment="1">
      <alignment horizontal="center" vertical="center"/>
      <protection/>
    </xf>
    <xf numFmtId="0" fontId="13" fillId="0" borderId="15" xfId="23" applyFont="1" applyBorder="1" applyAlignment="1">
      <alignment/>
      <protection/>
    </xf>
    <xf numFmtId="0" fontId="5" fillId="0" borderId="6" xfId="21" applyFont="1" applyBorder="1" applyAlignment="1">
      <alignment horizontal="right"/>
      <protection/>
    </xf>
    <xf numFmtId="0" fontId="6" fillId="0" borderId="2" xfId="21" applyFont="1" applyBorder="1" applyAlignment="1">
      <alignment horizontal="center" vertical="center"/>
      <protection/>
    </xf>
    <xf numFmtId="0" fontId="6" fillId="0" borderId="3" xfId="21" applyFont="1" applyBorder="1" applyAlignment="1">
      <alignment horizontal="center" vertical="center"/>
      <protection/>
    </xf>
    <xf numFmtId="0" fontId="6" fillId="0" borderId="7" xfId="21" applyFont="1" applyBorder="1" applyAlignment="1">
      <alignment horizontal="center" vertical="center"/>
      <protection/>
    </xf>
    <xf numFmtId="0" fontId="6" fillId="0" borderId="5" xfId="21" applyFont="1" applyBorder="1" applyAlignment="1">
      <alignment horizontal="center" vertical="center"/>
      <protection/>
    </xf>
    <xf numFmtId="49" fontId="6" fillId="0" borderId="13" xfId="21" applyNumberFormat="1" applyFont="1" applyBorder="1" applyAlignment="1">
      <alignment horizontal="center" vertical="center"/>
      <protection/>
    </xf>
    <xf numFmtId="49" fontId="6" fillId="0" borderId="15" xfId="21" applyNumberFormat="1" applyFont="1" applyBorder="1" applyAlignment="1">
      <alignment horizontal="center" vertical="center"/>
      <protection/>
    </xf>
    <xf numFmtId="0" fontId="6" fillId="0" borderId="10" xfId="21" applyFont="1" applyBorder="1" applyAlignment="1">
      <alignment horizontal="center" vertical="center"/>
      <protection/>
    </xf>
    <xf numFmtId="0" fontId="6" fillId="0" borderId="1" xfId="21" applyFont="1" applyBorder="1" applyAlignment="1">
      <alignment horizontal="center" vertical="center"/>
      <protection/>
    </xf>
    <xf numFmtId="0" fontId="23" fillId="0" borderId="0" xfId="25" applyFont="1" applyAlignment="1">
      <alignment horizontal="right" vertical="center"/>
      <protection/>
    </xf>
    <xf numFmtId="0" fontId="5" fillId="0" borderId="9" xfId="21" applyFont="1" applyBorder="1" applyAlignment="1">
      <alignment horizontal="center" vertical="center"/>
      <protection/>
    </xf>
    <xf numFmtId="0" fontId="6" fillId="0" borderId="0" xfId="22" applyFont="1" applyAlignment="1">
      <alignment horizontal="left"/>
      <protection/>
    </xf>
    <xf numFmtId="0" fontId="6" fillId="0" borderId="9" xfId="22" applyFont="1" applyBorder="1" applyAlignment="1">
      <alignment horizontal="left"/>
      <protection/>
    </xf>
    <xf numFmtId="0" fontId="5" fillId="0" borderId="6" xfId="25" applyFont="1" applyBorder="1" applyAlignment="1">
      <alignment horizontal="center"/>
      <protection/>
    </xf>
    <xf numFmtId="176" fontId="34" fillId="0" borderId="18" xfId="0" applyNumberFormat="1" applyFont="1" applyBorder="1" applyAlignment="1">
      <alignment horizontal="center" vertical="center" textRotation="255"/>
    </xf>
    <xf numFmtId="176" fontId="34" fillId="0" borderId="33" xfId="0" applyNumberFormat="1" applyFont="1" applyBorder="1" applyAlignment="1">
      <alignment horizontal="center" vertical="center" textRotation="255"/>
    </xf>
    <xf numFmtId="176" fontId="42" fillId="0" borderId="40" xfId="0" applyNumberFormat="1" applyFont="1" applyBorder="1" applyAlignment="1">
      <alignment horizontal="center" vertical="center"/>
    </xf>
    <xf numFmtId="176" fontId="42" fillId="0" borderId="17" xfId="0" applyNumberFormat="1" applyFont="1" applyBorder="1" applyAlignment="1">
      <alignment horizontal="center" vertical="center"/>
    </xf>
    <xf numFmtId="176" fontId="42" fillId="0" borderId="35" xfId="0" applyNumberFormat="1" applyFont="1" applyBorder="1" applyAlignment="1">
      <alignment horizontal="center" vertical="center"/>
    </xf>
    <xf numFmtId="2" fontId="42" fillId="0" borderId="11" xfId="0" applyNumberFormat="1" applyFont="1" applyBorder="1" applyAlignment="1">
      <alignment horizontal="center" vertical="center"/>
    </xf>
    <xf numFmtId="2" fontId="42" fillId="0" borderId="40" xfId="0" applyNumberFormat="1" applyFont="1" applyBorder="1" applyAlignment="1">
      <alignment horizontal="center" vertical="center"/>
    </xf>
    <xf numFmtId="2" fontId="42" fillId="0" borderId="9" xfId="0" applyNumberFormat="1" applyFont="1" applyBorder="1" applyAlignment="1">
      <alignment horizontal="center" vertical="center"/>
    </xf>
    <xf numFmtId="2" fontId="42" fillId="0" borderId="17" xfId="0" applyNumberFormat="1" applyFont="1" applyBorder="1" applyAlignment="1">
      <alignment horizontal="center" vertical="center"/>
    </xf>
    <xf numFmtId="2" fontId="42" fillId="0" borderId="7" xfId="0" applyNumberFormat="1" applyFont="1" applyBorder="1" applyAlignment="1">
      <alignment horizontal="center" vertical="center"/>
    </xf>
    <xf numFmtId="2" fontId="42" fillId="0" borderId="35" xfId="0" applyNumberFormat="1" applyFont="1" applyBorder="1" applyAlignment="1">
      <alignment horizontal="center" vertical="center"/>
    </xf>
    <xf numFmtId="194" fontId="42" fillId="0" borderId="7" xfId="0" applyNumberFormat="1" applyFont="1" applyFill="1" applyBorder="1" applyAlignment="1">
      <alignment horizontal="left" vertical="center"/>
    </xf>
    <xf numFmtId="194" fontId="42" fillId="0" borderId="35" xfId="0" applyNumberFormat="1" applyFont="1" applyFill="1" applyBorder="1" applyAlignment="1">
      <alignment horizontal="left" vertical="center"/>
    </xf>
    <xf numFmtId="194" fontId="42" fillId="0" borderId="3" xfId="0" applyNumberFormat="1" applyFont="1" applyFill="1" applyBorder="1" applyAlignment="1">
      <alignment vertical="center"/>
    </xf>
    <xf numFmtId="194" fontId="42" fillId="0" borderId="10" xfId="0" applyNumberFormat="1" applyFont="1" applyFill="1" applyBorder="1" applyAlignment="1">
      <alignment vertical="center"/>
    </xf>
    <xf numFmtId="176" fontId="42" fillId="0" borderId="37" xfId="0" applyNumberFormat="1" applyFont="1" applyBorder="1" applyAlignment="1">
      <alignment vertical="center"/>
    </xf>
    <xf numFmtId="176" fontId="42" fillId="0" borderId="17" xfId="0" applyNumberFormat="1" applyFont="1" applyBorder="1" applyAlignment="1">
      <alignment vertical="center"/>
    </xf>
    <xf numFmtId="176" fontId="42" fillId="0" borderId="35" xfId="0" applyNumberFormat="1" applyFont="1" applyBorder="1" applyAlignment="1">
      <alignment vertical="center"/>
    </xf>
    <xf numFmtId="176" fontId="42" fillId="0" borderId="40" xfId="0" applyNumberFormat="1" applyFont="1" applyBorder="1" applyAlignment="1">
      <alignment vertical="center"/>
    </xf>
    <xf numFmtId="176" fontId="41" fillId="0" borderId="37" xfId="0" applyNumberFormat="1" applyFont="1" applyBorder="1" applyAlignment="1">
      <alignment horizontal="center" vertical="center"/>
    </xf>
    <xf numFmtId="176" fontId="41" fillId="0" borderId="17" xfId="0" applyNumberFormat="1" applyFont="1" applyBorder="1" applyAlignment="1">
      <alignment horizontal="center" vertical="center"/>
    </xf>
    <xf numFmtId="187" fontId="42" fillId="0" borderId="35" xfId="0" applyNumberFormat="1" applyFont="1" applyBorder="1" applyAlignment="1">
      <alignment horizontal="center" vertical="center"/>
    </xf>
    <xf numFmtId="209" fontId="42" fillId="0" borderId="13" xfId="0" applyNumberFormat="1" applyFont="1" applyFill="1" applyBorder="1" applyAlignment="1">
      <alignment horizontal="center" vertical="center"/>
    </xf>
    <xf numFmtId="209" fontId="42" fillId="0" borderId="41" xfId="0" applyNumberFormat="1" applyFont="1" applyFill="1" applyBorder="1" applyAlignment="1">
      <alignment horizontal="center" vertical="center"/>
    </xf>
    <xf numFmtId="209" fontId="42" fillId="0" borderId="51" xfId="0" applyNumberFormat="1" applyFont="1" applyFill="1" applyBorder="1" applyAlignment="1">
      <alignment horizontal="center" vertical="center"/>
    </xf>
    <xf numFmtId="209" fontId="42" fillId="0" borderId="15" xfId="0" applyNumberFormat="1" applyFont="1" applyFill="1" applyBorder="1" applyAlignment="1">
      <alignment horizontal="center" vertical="center"/>
    </xf>
    <xf numFmtId="2" fontId="42" fillId="0" borderId="52" xfId="0" applyNumberFormat="1" applyFont="1" applyBorder="1" applyAlignment="1">
      <alignment horizontal="center" vertical="center"/>
    </xf>
    <xf numFmtId="2" fontId="42" fillId="0" borderId="43" xfId="0" applyNumberFormat="1" applyFont="1" applyBorder="1" applyAlignment="1">
      <alignment horizontal="center" vertical="center"/>
    </xf>
    <xf numFmtId="2" fontId="42" fillId="0" borderId="53" xfId="0" applyNumberFormat="1" applyFont="1" applyBorder="1" applyAlignment="1">
      <alignment horizontal="center" vertical="center"/>
    </xf>
    <xf numFmtId="2" fontId="42" fillId="0" borderId="46" xfId="0" applyNumberFormat="1" applyFont="1" applyBorder="1" applyAlignment="1">
      <alignment horizontal="center" vertical="center"/>
    </xf>
    <xf numFmtId="2" fontId="42" fillId="0" borderId="54" xfId="0" applyNumberFormat="1" applyFont="1" applyBorder="1" applyAlignment="1">
      <alignment horizontal="center" vertical="center"/>
    </xf>
    <xf numFmtId="2" fontId="42" fillId="0" borderId="8" xfId="0" applyNumberFormat="1" applyFont="1" applyBorder="1" applyAlignment="1">
      <alignment horizontal="center" vertical="center"/>
    </xf>
    <xf numFmtId="194" fontId="42" fillId="0" borderId="54" xfId="0" applyNumberFormat="1" applyFont="1" applyBorder="1" applyAlignment="1">
      <alignment vertical="center"/>
    </xf>
    <xf numFmtId="194" fontId="42" fillId="0" borderId="8" xfId="0" applyNumberFormat="1" applyFont="1" applyBorder="1" applyAlignment="1">
      <alignment vertical="center"/>
    </xf>
    <xf numFmtId="194" fontId="42" fillId="0" borderId="55" xfId="0" applyNumberFormat="1" applyFont="1" applyFill="1" applyBorder="1" applyAlignment="1">
      <alignment vertical="center"/>
    </xf>
    <xf numFmtId="194" fontId="42" fillId="0" borderId="36" xfId="0" applyNumberFormat="1" applyFont="1" applyFill="1" applyBorder="1" applyAlignment="1">
      <alignment vertical="center"/>
    </xf>
    <xf numFmtId="194" fontId="42" fillId="0" borderId="27" xfId="0" applyNumberFormat="1" applyFont="1" applyFill="1" applyBorder="1" applyAlignment="1">
      <alignment vertical="center"/>
    </xf>
    <xf numFmtId="194" fontId="42" fillId="0" borderId="26" xfId="0" applyNumberFormat="1" applyFont="1" applyFill="1" applyBorder="1" applyAlignment="1">
      <alignment vertical="center"/>
    </xf>
    <xf numFmtId="2" fontId="42" fillId="0" borderId="23" xfId="0" applyNumberFormat="1" applyFont="1" applyBorder="1" applyAlignment="1">
      <alignment horizontal="center" vertical="center"/>
    </xf>
    <xf numFmtId="2" fontId="42" fillId="0" borderId="6" xfId="0" applyNumberFormat="1" applyFont="1" applyBorder="1" applyAlignment="1">
      <alignment horizontal="center" vertical="center"/>
    </xf>
    <xf numFmtId="194" fontId="42" fillId="0" borderId="32" xfId="0" applyNumberFormat="1" applyFont="1" applyFill="1" applyBorder="1" applyAlignment="1">
      <alignment horizontal="left" vertical="center"/>
    </xf>
    <xf numFmtId="194" fontId="42" fillId="0" borderId="5" xfId="0" applyNumberFormat="1" applyFont="1" applyFill="1" applyBorder="1" applyAlignment="1">
      <alignment horizontal="left" vertical="center"/>
    </xf>
    <xf numFmtId="194" fontId="42" fillId="0" borderId="11" xfId="0" applyNumberFormat="1" applyFont="1" applyBorder="1" applyAlignment="1">
      <alignment vertical="center"/>
    </xf>
    <xf numFmtId="194" fontId="42" fillId="0" borderId="40" xfId="0" applyNumberFormat="1" applyFont="1" applyBorder="1" applyAlignment="1">
      <alignment vertical="center"/>
    </xf>
    <xf numFmtId="2" fontId="42" fillId="0" borderId="32" xfId="0" applyNumberFormat="1" applyFont="1" applyBorder="1" applyAlignment="1">
      <alignment horizontal="center" vertical="center"/>
    </xf>
    <xf numFmtId="2" fontId="42" fillId="0" borderId="5" xfId="0" applyNumberFormat="1" applyFont="1" applyBorder="1" applyAlignment="1">
      <alignment horizontal="center" vertical="center"/>
    </xf>
    <xf numFmtId="176" fontId="34" fillId="0" borderId="22" xfId="0" applyNumberFormat="1" applyFont="1" applyBorder="1" applyAlignment="1">
      <alignment horizontal="center" vertical="top"/>
    </xf>
    <xf numFmtId="176" fontId="34" fillId="0" borderId="29" xfId="0" applyNumberFormat="1" applyFont="1" applyBorder="1" applyAlignment="1">
      <alignment horizontal="center" vertical="top"/>
    </xf>
    <xf numFmtId="176" fontId="46" fillId="0" borderId="37" xfId="0" applyNumberFormat="1" applyFont="1" applyBorder="1" applyAlignment="1">
      <alignment horizontal="center" vertical="top"/>
    </xf>
    <xf numFmtId="0" fontId="34" fillId="0" borderId="25" xfId="0" applyFont="1" applyBorder="1" applyAlignment="1">
      <alignment horizontal="center" vertical="center"/>
    </xf>
    <xf numFmtId="0" fontId="34" fillId="0" borderId="1" xfId="0" applyFont="1" applyBorder="1" applyAlignment="1">
      <alignment horizontal="center" vertical="center"/>
    </xf>
    <xf numFmtId="179" fontId="42" fillId="0" borderId="56" xfId="0" applyNumberFormat="1" applyFont="1" applyFill="1" applyBorder="1" applyAlignment="1">
      <alignment horizontal="center" vertical="center"/>
    </xf>
    <xf numFmtId="179" fontId="42" fillId="0" borderId="57" xfId="0" applyNumberFormat="1" applyFont="1" applyFill="1" applyBorder="1" applyAlignment="1">
      <alignment horizontal="center" vertical="center"/>
    </xf>
    <xf numFmtId="1" fontId="42" fillId="0" borderId="58" xfId="0" applyNumberFormat="1" applyFont="1" applyFill="1" applyBorder="1" applyAlignment="1">
      <alignment horizontal="center" vertical="center"/>
    </xf>
    <xf numFmtId="1" fontId="42" fillId="0" borderId="38" xfId="0" applyNumberFormat="1" applyFont="1" applyFill="1" applyBorder="1" applyAlignment="1">
      <alignment horizontal="center" vertical="center"/>
    </xf>
    <xf numFmtId="179" fontId="42" fillId="0" borderId="32" xfId="0" applyNumberFormat="1" applyFont="1" applyBorder="1" applyAlignment="1">
      <alignment horizontal="center" vertical="center"/>
    </xf>
    <xf numFmtId="179" fontId="42" fillId="0" borderId="4" xfId="0" applyNumberFormat="1" applyFont="1" applyBorder="1" applyAlignment="1">
      <alignment horizontal="center" vertical="center"/>
    </xf>
    <xf numFmtId="179" fontId="42" fillId="0" borderId="35" xfId="0" applyNumberFormat="1" applyFont="1" applyBorder="1" applyAlignment="1">
      <alignment horizontal="center" vertical="center"/>
    </xf>
    <xf numFmtId="180" fontId="42" fillId="0" borderId="23" xfId="0" applyNumberFormat="1" applyFont="1" applyBorder="1" applyAlignment="1">
      <alignment horizontal="center" vertical="center"/>
    </xf>
    <xf numFmtId="180" fontId="42" fillId="0" borderId="0" xfId="0" applyNumberFormat="1" applyFont="1" applyBorder="1" applyAlignment="1">
      <alignment horizontal="center" vertical="center"/>
    </xf>
    <xf numFmtId="180" fontId="42" fillId="0" borderId="17" xfId="0" applyNumberFormat="1" applyFont="1" applyBorder="1" applyAlignment="1">
      <alignment horizontal="center" vertical="center"/>
    </xf>
    <xf numFmtId="176" fontId="42" fillId="0" borderId="23" xfId="0" applyNumberFormat="1" applyFont="1" applyBorder="1" applyAlignment="1">
      <alignment horizontal="center" vertical="center"/>
    </xf>
    <xf numFmtId="176" fontId="42" fillId="0" borderId="0" xfId="0" applyNumberFormat="1" applyFont="1" applyBorder="1" applyAlignment="1">
      <alignment horizontal="center" vertical="center"/>
    </xf>
    <xf numFmtId="0" fontId="42" fillId="0" borderId="17" xfId="0" applyFont="1" applyBorder="1" applyAlignment="1">
      <alignment horizontal="center" vertical="center"/>
    </xf>
    <xf numFmtId="179" fontId="42" fillId="0" borderId="56" xfId="0" applyNumberFormat="1" applyFont="1" applyBorder="1" applyAlignment="1">
      <alignment horizontal="center" vertical="center"/>
    </xf>
    <xf numFmtId="179" fontId="42" fillId="0" borderId="59" xfId="0" applyNumberFormat="1" applyFont="1" applyBorder="1" applyAlignment="1">
      <alignment horizontal="center" vertical="center"/>
    </xf>
    <xf numFmtId="179" fontId="42" fillId="0" borderId="38" xfId="0" applyNumberFormat="1" applyFont="1" applyBorder="1" applyAlignment="1">
      <alignment horizontal="center" vertical="center"/>
    </xf>
    <xf numFmtId="181" fontId="42" fillId="0" borderId="54" xfId="26" applyNumberFormat="1" applyFont="1" applyBorder="1" applyAlignment="1">
      <alignment horizontal="center" vertical="center"/>
    </xf>
    <xf numFmtId="181" fontId="42" fillId="0" borderId="60" xfId="26" applyNumberFormat="1" applyFont="1" applyBorder="1" applyAlignment="1">
      <alignment horizontal="center" vertical="center"/>
    </xf>
    <xf numFmtId="181" fontId="42" fillId="0" borderId="12" xfId="26" applyNumberFormat="1" applyFont="1" applyBorder="1" applyAlignment="1">
      <alignment horizontal="center" vertical="center"/>
    </xf>
    <xf numFmtId="181" fontId="42" fillId="0" borderId="61" xfId="26" applyNumberFormat="1" applyFont="1" applyBorder="1" applyAlignment="1">
      <alignment horizontal="center" vertical="center"/>
    </xf>
    <xf numFmtId="181" fontId="42" fillId="0" borderId="40" xfId="26" applyNumberFormat="1" applyFont="1" applyBorder="1" applyAlignment="1">
      <alignment horizontal="center" vertical="center"/>
    </xf>
    <xf numFmtId="181" fontId="42" fillId="0" borderId="39" xfId="26" applyNumberFormat="1" applyFont="1" applyBorder="1" applyAlignment="1">
      <alignment horizontal="center" vertical="center"/>
    </xf>
    <xf numFmtId="179" fontId="42" fillId="0" borderId="22" xfId="0" applyNumberFormat="1" applyFont="1" applyBorder="1" applyAlignment="1">
      <alignment horizontal="center" vertical="center"/>
    </xf>
    <xf numFmtId="179" fontId="42" fillId="0" borderId="29" xfId="0" applyNumberFormat="1" applyFont="1" applyBorder="1" applyAlignment="1">
      <alignment horizontal="center" vertical="center"/>
    </xf>
    <xf numFmtId="179" fontId="42" fillId="0" borderId="37" xfId="0" applyNumberFormat="1" applyFont="1" applyBorder="1" applyAlignment="1">
      <alignment horizontal="center" vertical="center"/>
    </xf>
    <xf numFmtId="194" fontId="42" fillId="0" borderId="10" xfId="0" applyNumberFormat="1" applyFont="1" applyFill="1" applyBorder="1" applyAlignment="1">
      <alignment horizontal="left" vertical="center"/>
    </xf>
    <xf numFmtId="194" fontId="42" fillId="0" borderId="1" xfId="0" applyNumberFormat="1" applyFont="1" applyFill="1" applyBorder="1" applyAlignment="1">
      <alignment horizontal="left" vertical="center"/>
    </xf>
    <xf numFmtId="0" fontId="34" fillId="0" borderId="12" xfId="0" applyFont="1" applyBorder="1" applyAlignment="1">
      <alignment horizontal="center" vertical="center"/>
    </xf>
    <xf numFmtId="0" fontId="34" fillId="0" borderId="61" xfId="0" applyFont="1" applyBorder="1" applyAlignment="1">
      <alignment horizontal="center" vertical="center"/>
    </xf>
    <xf numFmtId="1" fontId="42" fillId="0" borderId="62" xfId="0" applyNumberFormat="1" applyFont="1" applyFill="1" applyBorder="1" applyAlignment="1">
      <alignment horizontal="center" vertical="center"/>
    </xf>
    <xf numFmtId="1" fontId="42" fillId="0" borderId="7" xfId="0" applyNumberFormat="1" applyFont="1" applyFill="1" applyBorder="1" applyAlignment="1">
      <alignment horizontal="center" vertical="center"/>
    </xf>
    <xf numFmtId="194" fontId="42" fillId="0" borderId="36" xfId="0" applyNumberFormat="1" applyFont="1" applyFill="1" applyBorder="1" applyAlignment="1">
      <alignment horizontal="left" vertical="center"/>
    </xf>
    <xf numFmtId="194" fontId="42" fillId="0" borderId="31" xfId="0" applyNumberFormat="1" applyFont="1" applyFill="1" applyBorder="1" applyAlignment="1">
      <alignment horizontal="left" vertical="center"/>
    </xf>
    <xf numFmtId="176" fontId="46" fillId="0" borderId="29" xfId="0" applyNumberFormat="1" applyFont="1" applyBorder="1" applyAlignment="1">
      <alignment horizontal="center" vertical="top"/>
    </xf>
    <xf numFmtId="0" fontId="34" fillId="0" borderId="3" xfId="0" applyFont="1" applyBorder="1" applyAlignment="1">
      <alignment horizontal="center" vertical="center"/>
    </xf>
    <xf numFmtId="0" fontId="34" fillId="0" borderId="63" xfId="0" applyFont="1" applyBorder="1" applyAlignment="1">
      <alignment horizontal="center" vertical="center"/>
    </xf>
    <xf numFmtId="1" fontId="42" fillId="0" borderId="30" xfId="0" applyNumberFormat="1" applyFont="1" applyFill="1" applyBorder="1" applyAlignment="1">
      <alignment horizontal="center" vertical="center"/>
    </xf>
    <xf numFmtId="1" fontId="42" fillId="0" borderId="1" xfId="0" applyNumberFormat="1" applyFont="1" applyFill="1" applyBorder="1" applyAlignment="1">
      <alignment horizontal="center" vertical="center"/>
    </xf>
    <xf numFmtId="0" fontId="34" fillId="0" borderId="10" xfId="0" applyFont="1" applyBorder="1" applyAlignment="1">
      <alignment horizontal="left" vertical="top" wrapText="1"/>
    </xf>
    <xf numFmtId="0" fontId="34" fillId="0" borderId="63" xfId="0" applyFont="1" applyBorder="1" applyAlignment="1">
      <alignment horizontal="left" vertical="top" wrapText="1"/>
    </xf>
    <xf numFmtId="194" fontId="42" fillId="0" borderId="30" xfId="0" applyNumberFormat="1" applyFont="1" applyFill="1" applyBorder="1" applyAlignment="1">
      <alignment horizontal="center" vertical="center"/>
    </xf>
    <xf numFmtId="194" fontId="42" fillId="0" borderId="1" xfId="0" applyNumberFormat="1" applyFont="1" applyFill="1" applyBorder="1" applyAlignment="1">
      <alignment horizontal="center" vertical="center"/>
    </xf>
    <xf numFmtId="180" fontId="42" fillId="0" borderId="10" xfId="0" applyNumberFormat="1" applyFont="1" applyFill="1" applyBorder="1" applyAlignment="1">
      <alignment horizontal="left" vertical="center"/>
    </xf>
    <xf numFmtId="180" fontId="42" fillId="0" borderId="1" xfId="0" applyNumberFormat="1" applyFont="1" applyFill="1" applyBorder="1" applyAlignment="1">
      <alignment horizontal="left" vertical="center"/>
    </xf>
    <xf numFmtId="0" fontId="34" fillId="0" borderId="13" xfId="0" applyFont="1" applyBorder="1" applyAlignment="1">
      <alignment horizontal="center" vertical="center"/>
    </xf>
    <xf numFmtId="0" fontId="34" fillId="0" borderId="64" xfId="0" applyFont="1" applyBorder="1" applyAlignment="1">
      <alignment horizontal="center" vertical="center"/>
    </xf>
    <xf numFmtId="176" fontId="34" fillId="0" borderId="62" xfId="0" applyNumberFormat="1" applyFont="1" applyBorder="1" applyAlignment="1">
      <alignment horizontal="center" vertical="top"/>
    </xf>
    <xf numFmtId="176" fontId="42" fillId="0" borderId="29" xfId="0" applyNumberFormat="1" applyFont="1" applyBorder="1" applyAlignment="1">
      <alignment horizontal="center" vertical="top"/>
    </xf>
    <xf numFmtId="0" fontId="34" fillId="0" borderId="2" xfId="0" applyFont="1" applyBorder="1" applyAlignment="1">
      <alignment horizontal="center" vertical="center"/>
    </xf>
    <xf numFmtId="0" fontId="34" fillId="0" borderId="65" xfId="0" applyFont="1" applyBorder="1" applyAlignment="1">
      <alignment horizontal="center" vertical="center"/>
    </xf>
    <xf numFmtId="0" fontId="34" fillId="0" borderId="7" xfId="0" applyFont="1" applyBorder="1" applyAlignment="1">
      <alignment horizontal="left" vertical="top" wrapText="1"/>
    </xf>
    <xf numFmtId="0" fontId="34" fillId="0" borderId="5" xfId="0" applyFont="1" applyBorder="1" applyAlignment="1">
      <alignment horizontal="left" vertical="top" wrapText="1"/>
    </xf>
    <xf numFmtId="0" fontId="34" fillId="0" borderId="16" xfId="0" applyFont="1" applyBorder="1" applyAlignment="1">
      <alignment horizontal="center" vertical="center"/>
    </xf>
    <xf numFmtId="0" fontId="34" fillId="0" borderId="24" xfId="0" applyFont="1" applyBorder="1" applyAlignment="1">
      <alignment horizontal="center" vertical="center"/>
    </xf>
    <xf numFmtId="1" fontId="42" fillId="0" borderId="66" xfId="0" applyNumberFormat="1" applyFont="1" applyFill="1" applyBorder="1" applyAlignment="1">
      <alignment horizontal="center" vertical="center"/>
    </xf>
    <xf numFmtId="1" fontId="42" fillId="0" borderId="25" xfId="0" applyNumberFormat="1" applyFont="1" applyFill="1" applyBorder="1" applyAlignment="1">
      <alignment horizontal="center" vertical="center"/>
    </xf>
    <xf numFmtId="194" fontId="42" fillId="0" borderId="26" xfId="0" applyNumberFormat="1" applyFont="1" applyFill="1" applyBorder="1" applyAlignment="1">
      <alignment horizontal="left" vertical="center"/>
    </xf>
    <xf numFmtId="194" fontId="42" fillId="0" borderId="25" xfId="0" applyNumberFormat="1" applyFont="1" applyFill="1" applyBorder="1" applyAlignment="1">
      <alignment horizontal="left" vertical="center"/>
    </xf>
    <xf numFmtId="176" fontId="34" fillId="0" borderId="55" xfId="0" applyNumberFormat="1" applyFont="1" applyBorder="1" applyAlignment="1">
      <alignment horizontal="center" vertical="center"/>
    </xf>
    <xf numFmtId="176" fontId="42" fillId="0" borderId="36" xfId="0" applyNumberFormat="1" applyFont="1" applyBorder="1" applyAlignment="1">
      <alignment horizontal="center" vertical="center"/>
    </xf>
    <xf numFmtId="176" fontId="42" fillId="0" borderId="31" xfId="0" applyNumberFormat="1" applyFont="1" applyBorder="1" applyAlignment="1">
      <alignment horizontal="center" vertical="center"/>
    </xf>
    <xf numFmtId="187" fontId="42" fillId="0" borderId="54" xfId="0" applyNumberFormat="1" applyFont="1" applyBorder="1" applyAlignment="1">
      <alignment horizontal="center" vertical="center"/>
    </xf>
    <xf numFmtId="187" fontId="42" fillId="0" borderId="60" xfId="0" applyNumberFormat="1" applyFont="1" applyBorder="1" applyAlignment="1">
      <alignment horizontal="center" vertical="center"/>
    </xf>
    <xf numFmtId="187" fontId="42" fillId="0" borderId="12" xfId="0" applyNumberFormat="1" applyFont="1" applyBorder="1" applyAlignment="1">
      <alignment horizontal="center" vertical="center"/>
    </xf>
    <xf numFmtId="187" fontId="42" fillId="0" borderId="61" xfId="0" applyNumberFormat="1" applyFont="1" applyBorder="1" applyAlignment="1">
      <alignment horizontal="center" vertical="center"/>
    </xf>
    <xf numFmtId="179" fontId="42" fillId="0" borderId="22" xfId="0" applyNumberFormat="1" applyFont="1" applyBorder="1" applyAlignment="1">
      <alignment horizontal="right" vertical="center"/>
    </xf>
    <xf numFmtId="179" fontId="42" fillId="0" borderId="29" xfId="0" applyNumberFormat="1" applyFont="1" applyBorder="1" applyAlignment="1">
      <alignment horizontal="right" vertical="center"/>
    </xf>
    <xf numFmtId="179" fontId="42" fillId="0" borderId="32" xfId="0" applyNumberFormat="1" applyFont="1" applyBorder="1" applyAlignment="1">
      <alignment horizontal="left" vertical="center"/>
    </xf>
    <xf numFmtId="179" fontId="42" fillId="0" borderId="4" xfId="0" applyNumberFormat="1" applyFont="1" applyBorder="1" applyAlignment="1">
      <alignment horizontal="left" vertical="center"/>
    </xf>
    <xf numFmtId="180" fontId="42" fillId="0" borderId="54" xfId="0" applyNumberFormat="1" applyFont="1" applyBorder="1" applyAlignment="1">
      <alignment horizontal="right" vertical="center"/>
    </xf>
    <xf numFmtId="180" fontId="42" fillId="0" borderId="12" xfId="0" applyNumberFormat="1" applyFont="1" applyBorder="1" applyAlignment="1">
      <alignment horizontal="right" vertical="center"/>
    </xf>
    <xf numFmtId="180" fontId="42" fillId="0" borderId="23" xfId="0" applyNumberFormat="1" applyFont="1" applyBorder="1" applyAlignment="1">
      <alignment horizontal="left" vertical="center"/>
    </xf>
    <xf numFmtId="180" fontId="42" fillId="0" borderId="0" xfId="0" applyNumberFormat="1" applyFont="1" applyBorder="1" applyAlignment="1">
      <alignment horizontal="left" vertical="center"/>
    </xf>
    <xf numFmtId="176" fontId="34" fillId="0" borderId="67" xfId="0" applyNumberFormat="1" applyFont="1" applyBorder="1" applyAlignment="1">
      <alignment horizontal="center" vertical="center"/>
    </xf>
    <xf numFmtId="176" fontId="42" fillId="0" borderId="68" xfId="0" applyNumberFormat="1" applyFont="1" applyBorder="1" applyAlignment="1">
      <alignment horizontal="center" vertical="center"/>
    </xf>
    <xf numFmtId="176" fontId="34" fillId="0" borderId="31" xfId="0" applyNumberFormat="1" applyFont="1" applyBorder="1" applyAlignment="1">
      <alignment horizontal="center" vertical="center"/>
    </xf>
    <xf numFmtId="176" fontId="34" fillId="0" borderId="36" xfId="0" applyNumberFormat="1" applyFont="1" applyBorder="1" applyAlignment="1">
      <alignment horizontal="center" vertical="center"/>
    </xf>
    <xf numFmtId="0" fontId="32" fillId="0" borderId="0" xfId="24" applyFont="1" applyAlignment="1">
      <alignment horizontal="center" vertical="center"/>
      <protection/>
    </xf>
    <xf numFmtId="176" fontId="29" fillId="0" borderId="17" xfId="0" applyNumberFormat="1" applyFont="1" applyBorder="1" applyAlignment="1">
      <alignment vertical="center"/>
    </xf>
    <xf numFmtId="176" fontId="34" fillId="0" borderId="66" xfId="0" applyNumberFormat="1" applyFont="1" applyBorder="1" applyAlignment="1">
      <alignment horizontal="center" vertical="center"/>
    </xf>
    <xf numFmtId="176" fontId="42" fillId="0" borderId="26" xfId="0" applyNumberFormat="1" applyFont="1" applyBorder="1" applyAlignment="1">
      <alignment horizontal="center" vertical="center"/>
    </xf>
    <xf numFmtId="176" fontId="42" fillId="0" borderId="69" xfId="0" applyNumberFormat="1" applyFont="1" applyBorder="1" applyAlignment="1">
      <alignment horizontal="center" vertical="center"/>
    </xf>
    <xf numFmtId="176" fontId="34" fillId="0" borderId="22" xfId="0" applyNumberFormat="1" applyFont="1" applyBorder="1" applyAlignment="1">
      <alignment horizontal="center" vertical="center"/>
    </xf>
    <xf numFmtId="176" fontId="34" fillId="0" borderId="23" xfId="0" applyNumberFormat="1" applyFont="1" applyBorder="1" applyAlignment="1">
      <alignment horizontal="center" vertical="center"/>
    </xf>
    <xf numFmtId="176" fontId="34" fillId="0" borderId="60" xfId="0" applyNumberFormat="1" applyFont="1" applyBorder="1" applyAlignment="1">
      <alignment horizontal="center" vertical="center"/>
    </xf>
    <xf numFmtId="176" fontId="34" fillId="0" borderId="37" xfId="0" applyNumberFormat="1" applyFont="1" applyBorder="1" applyAlignment="1">
      <alignment horizontal="center" vertical="center"/>
    </xf>
    <xf numFmtId="176" fontId="34" fillId="0" borderId="17" xfId="0" applyNumberFormat="1" applyFont="1" applyBorder="1" applyAlignment="1">
      <alignment horizontal="center" vertical="center"/>
    </xf>
    <xf numFmtId="176" fontId="34" fillId="0" borderId="39" xfId="0" applyNumberFormat="1" applyFont="1" applyBorder="1" applyAlignment="1">
      <alignment horizontal="center" vertical="center"/>
    </xf>
    <xf numFmtId="176" fontId="34" fillId="0" borderId="26" xfId="0" applyNumberFormat="1" applyFont="1" applyBorder="1" applyAlignment="1">
      <alignment horizontal="center" vertical="center"/>
    </xf>
    <xf numFmtId="176" fontId="42" fillId="0" borderId="25" xfId="0" applyNumberFormat="1" applyFont="1" applyBorder="1" applyAlignment="1">
      <alignment horizontal="center" vertical="center"/>
    </xf>
    <xf numFmtId="176" fontId="34" fillId="0" borderId="27" xfId="0" applyNumberFormat="1" applyFont="1" applyBorder="1" applyAlignment="1">
      <alignment horizontal="center" vertical="center"/>
    </xf>
    <xf numFmtId="176" fontId="34" fillId="0" borderId="25" xfId="0" applyNumberFormat="1" applyFont="1" applyBorder="1" applyAlignment="1">
      <alignment horizontal="center" vertical="center"/>
    </xf>
    <xf numFmtId="176" fontId="34" fillId="0" borderId="51" xfId="0" applyNumberFormat="1" applyFont="1" applyBorder="1" applyAlignment="1">
      <alignment horizontal="center" vertical="center" wrapText="1"/>
    </xf>
    <xf numFmtId="176" fontId="34" fillId="0" borderId="41" xfId="0" applyNumberFormat="1" applyFont="1" applyBorder="1" applyAlignment="1">
      <alignment horizontal="center" vertical="center" wrapText="1"/>
    </xf>
    <xf numFmtId="176" fontId="34" fillId="0" borderId="52" xfId="0" applyNumberFormat="1" applyFont="1" applyBorder="1" applyAlignment="1">
      <alignment horizontal="center" vertical="center" wrapText="1"/>
    </xf>
    <xf numFmtId="176" fontId="34" fillId="0" borderId="46" xfId="0" applyNumberFormat="1" applyFont="1" applyBorder="1" applyAlignment="1">
      <alignment horizontal="center" vertical="center" wrapText="1"/>
    </xf>
    <xf numFmtId="49" fontId="5" fillId="0" borderId="13" xfId="16" applyNumberFormat="1" applyFont="1" applyBorder="1" applyAlignment="1">
      <alignment horizontal="center" vertical="distributed" textRotation="255"/>
      <protection/>
    </xf>
    <xf numFmtId="49" fontId="5" fillId="0" borderId="14" xfId="16" applyNumberFormat="1" applyFont="1" applyBorder="1" applyAlignment="1">
      <alignment horizontal="center" vertical="distributed" textRotation="255"/>
      <protection/>
    </xf>
    <xf numFmtId="49" fontId="5" fillId="0" borderId="15" xfId="16" applyNumberFormat="1" applyFont="1" applyBorder="1" applyAlignment="1">
      <alignment horizontal="center" vertical="distributed" textRotation="255"/>
      <protection/>
    </xf>
    <xf numFmtId="0" fontId="5" fillId="0" borderId="11" xfId="17" applyNumberFormat="1" applyFont="1" applyBorder="1" applyAlignment="1">
      <alignment horizontal="center" vertical="center"/>
      <protection/>
    </xf>
    <xf numFmtId="0" fontId="5" fillId="0" borderId="9" xfId="17" applyNumberFormat="1" applyFont="1" applyBorder="1" applyAlignment="1">
      <alignment horizontal="center" vertical="center"/>
      <protection/>
    </xf>
    <xf numFmtId="0" fontId="5" fillId="0" borderId="7" xfId="17" applyNumberFormat="1" applyFont="1" applyBorder="1" applyAlignment="1">
      <alignment horizontal="center" vertical="center"/>
      <protection/>
    </xf>
    <xf numFmtId="0" fontId="5" fillId="0" borderId="8" xfId="17" applyNumberFormat="1" applyFont="1" applyBorder="1" applyAlignment="1">
      <alignment horizontal="center" vertical="center"/>
      <protection/>
    </xf>
    <xf numFmtId="0" fontId="5" fillId="0" borderId="6" xfId="17" applyNumberFormat="1" applyFont="1" applyBorder="1" applyAlignment="1">
      <alignment horizontal="center" vertical="center"/>
      <protection/>
    </xf>
    <xf numFmtId="0" fontId="5" fillId="0" borderId="5" xfId="17" applyNumberFormat="1" applyFont="1" applyBorder="1" applyAlignment="1">
      <alignment horizontal="center" vertical="center"/>
      <protection/>
    </xf>
    <xf numFmtId="0" fontId="5" fillId="0" borderId="3" xfId="17" applyNumberFormat="1" applyFont="1" applyBorder="1" applyAlignment="1">
      <alignment horizontal="center" vertical="center"/>
      <protection/>
    </xf>
    <xf numFmtId="0" fontId="5" fillId="0" borderId="1" xfId="17" applyNumberFormat="1" applyFont="1" applyBorder="1" applyAlignment="1">
      <alignment horizontal="center" vertical="center"/>
      <protection/>
    </xf>
    <xf numFmtId="0" fontId="5" fillId="0" borderId="13" xfId="17" applyNumberFormat="1" applyFont="1" applyBorder="1" applyAlignment="1">
      <alignment horizontal="center" vertical="center"/>
      <protection/>
    </xf>
    <xf numFmtId="0" fontId="5" fillId="0" borderId="15" xfId="17" applyNumberFormat="1" applyFont="1" applyBorder="1" applyAlignment="1">
      <alignment horizontal="center" vertical="center"/>
      <protection/>
    </xf>
    <xf numFmtId="0" fontId="5" fillId="0" borderId="11" xfId="17" applyNumberFormat="1" applyFont="1" applyBorder="1" applyAlignment="1">
      <alignment horizontal="left" vertical="center" wrapText="1"/>
      <protection/>
    </xf>
    <xf numFmtId="0" fontId="5" fillId="0" borderId="9" xfId="17" applyNumberFormat="1" applyFont="1" applyBorder="1" applyAlignment="1">
      <alignment horizontal="left" vertical="center" wrapText="1"/>
      <protection/>
    </xf>
    <xf numFmtId="0" fontId="5" fillId="0" borderId="7" xfId="17" applyNumberFormat="1" applyFont="1" applyBorder="1" applyAlignment="1">
      <alignment horizontal="left" vertical="center" wrapText="1"/>
      <protection/>
    </xf>
    <xf numFmtId="0" fontId="5" fillId="0" borderId="11" xfId="17" applyNumberFormat="1" applyFont="1" applyBorder="1" applyAlignment="1">
      <alignment horizontal="left"/>
      <protection/>
    </xf>
    <xf numFmtId="0" fontId="5" fillId="0" borderId="9" xfId="17" applyNumberFormat="1" applyFont="1" applyBorder="1" applyAlignment="1">
      <alignment horizontal="left"/>
      <protection/>
    </xf>
    <xf numFmtId="0" fontId="5" fillId="0" borderId="7" xfId="17" applyNumberFormat="1" applyFont="1" applyBorder="1" applyAlignment="1">
      <alignment horizontal="left"/>
      <protection/>
    </xf>
    <xf numFmtId="1" fontId="0" fillId="0" borderId="13" xfId="17" applyNumberFormat="1" applyFont="1" applyBorder="1" applyAlignment="1">
      <alignment horizontal="center" vertical="center"/>
      <protection/>
    </xf>
    <xf numFmtId="1" fontId="0" fillId="0" borderId="15" xfId="17" applyNumberFormat="1" applyFont="1" applyBorder="1" applyAlignment="1">
      <alignment horizontal="center" vertical="center"/>
      <protection/>
    </xf>
    <xf numFmtId="0" fontId="5" fillId="0" borderId="3" xfId="17" applyNumberFormat="1" applyFont="1" applyBorder="1" applyAlignment="1">
      <alignment horizontal="left" vertical="center"/>
      <protection/>
    </xf>
    <xf numFmtId="0" fontId="5" fillId="0" borderId="10" xfId="17" applyNumberFormat="1" applyFont="1" applyBorder="1" applyAlignment="1">
      <alignment horizontal="left" vertical="center"/>
      <protection/>
    </xf>
    <xf numFmtId="0" fontId="5" fillId="0" borderId="1" xfId="17" applyNumberFormat="1" applyFont="1" applyBorder="1" applyAlignment="1">
      <alignment horizontal="left" vertical="center"/>
      <protection/>
    </xf>
    <xf numFmtId="0" fontId="5" fillId="0" borderId="8" xfId="17" applyNumberFormat="1" applyFont="1" applyBorder="1" applyAlignment="1">
      <alignment horizontal="left" vertical="center" wrapText="1"/>
      <protection/>
    </xf>
    <xf numFmtId="0" fontId="5" fillId="0" borderId="6" xfId="17" applyNumberFormat="1" applyFont="1" applyBorder="1" applyAlignment="1">
      <alignment horizontal="left" vertical="center" wrapText="1"/>
      <protection/>
    </xf>
    <xf numFmtId="0" fontId="5" fillId="0" borderId="5" xfId="17" applyNumberFormat="1" applyFont="1" applyBorder="1" applyAlignment="1">
      <alignment horizontal="left" vertical="center" wrapText="1"/>
      <protection/>
    </xf>
    <xf numFmtId="0" fontId="9" fillId="0" borderId="8" xfId="17" applyNumberFormat="1" applyFont="1" applyBorder="1" applyAlignment="1">
      <alignment horizontal="left" vertical="center" wrapText="1"/>
      <protection/>
    </xf>
    <xf numFmtId="0" fontId="9" fillId="0" borderId="6" xfId="17" applyNumberFormat="1" applyFont="1" applyBorder="1" applyAlignment="1">
      <alignment horizontal="left" vertical="center" wrapText="1"/>
      <protection/>
    </xf>
    <xf numFmtId="0" fontId="9" fillId="0" borderId="5" xfId="17" applyNumberFormat="1" applyFont="1" applyBorder="1" applyAlignment="1">
      <alignment horizontal="left" vertical="center" wrapText="1"/>
      <protection/>
    </xf>
    <xf numFmtId="1" fontId="0" fillId="0" borderId="11" xfId="17" applyNumberFormat="1" applyFont="1" applyBorder="1" applyAlignment="1">
      <alignment horizontal="center" vertical="center"/>
      <protection/>
    </xf>
    <xf numFmtId="1" fontId="0" fillId="0" borderId="7" xfId="17" applyNumberFormat="1" applyFont="1" applyBorder="1" applyAlignment="1">
      <alignment horizontal="center" vertical="center"/>
      <protection/>
    </xf>
    <xf numFmtId="1" fontId="0" fillId="0" borderId="8" xfId="17" applyNumberFormat="1" applyFont="1" applyBorder="1" applyAlignment="1">
      <alignment horizontal="center" vertical="center"/>
      <protection/>
    </xf>
    <xf numFmtId="1" fontId="0" fillId="0" borderId="5" xfId="17" applyNumberFormat="1" applyFont="1" applyBorder="1" applyAlignment="1">
      <alignment horizontal="center" vertical="center"/>
      <protection/>
    </xf>
    <xf numFmtId="1" fontId="0" fillId="0" borderId="3" xfId="17" applyNumberFormat="1" applyFont="1" applyBorder="1" applyAlignment="1">
      <alignment horizontal="center" vertical="center"/>
      <protection/>
    </xf>
    <xf numFmtId="1" fontId="0" fillId="0" borderId="1" xfId="17" applyNumberFormat="1" applyFont="1" applyBorder="1" applyAlignment="1">
      <alignment horizontal="center" vertical="center"/>
      <protection/>
    </xf>
    <xf numFmtId="0" fontId="5" fillId="0" borderId="2" xfId="17" applyNumberFormat="1" applyFont="1" applyBorder="1" applyAlignment="1">
      <alignment horizontal="center" vertical="center"/>
      <protection/>
    </xf>
    <xf numFmtId="176" fontId="4" fillId="0" borderId="0" xfId="17" applyNumberFormat="1" applyFont="1" applyAlignment="1">
      <alignment horizontal="center"/>
      <protection/>
    </xf>
    <xf numFmtId="0" fontId="5" fillId="0" borderId="2" xfId="17" applyNumberFormat="1" applyFont="1" applyBorder="1" applyAlignment="1">
      <alignment horizontal="center" vertical="center" textRotation="255"/>
      <protection/>
    </xf>
    <xf numFmtId="0" fontId="5" fillId="0" borderId="6" xfId="17" applyNumberFormat="1" applyFont="1" applyBorder="1" applyAlignment="1">
      <alignment horizontal="left"/>
      <protection/>
    </xf>
    <xf numFmtId="0" fontId="5" fillId="0" borderId="14" xfId="17" applyNumberFormat="1" applyFont="1" applyBorder="1" applyAlignment="1">
      <alignment horizontal="center" vertical="center"/>
      <protection/>
    </xf>
    <xf numFmtId="49" fontId="5" fillId="0" borderId="2" xfId="16" applyNumberFormat="1" applyFont="1" applyBorder="1" applyAlignment="1">
      <alignment horizontal="center" vertical="distributed" textRotation="255"/>
      <protection/>
    </xf>
    <xf numFmtId="0" fontId="5" fillId="0" borderId="13" xfId="17" applyNumberFormat="1" applyFont="1" applyBorder="1" applyAlignment="1">
      <alignment horizontal="left" vertical="center"/>
      <protection/>
    </xf>
    <xf numFmtId="0" fontId="5" fillId="0" borderId="15" xfId="17" applyNumberFormat="1" applyFont="1" applyBorder="1" applyAlignment="1">
      <alignment horizontal="left" vertical="center"/>
      <protection/>
    </xf>
    <xf numFmtId="0" fontId="9" fillId="0" borderId="8"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5" fillId="0" borderId="12" xfId="17" applyNumberFormat="1" applyFont="1" applyBorder="1" applyAlignment="1">
      <alignment horizontal="left" vertical="center"/>
      <protection/>
    </xf>
    <xf numFmtId="0" fontId="5" fillId="0" borderId="0" xfId="17" applyNumberFormat="1" applyFont="1" applyBorder="1" applyAlignment="1">
      <alignment horizontal="left" vertical="center"/>
      <protection/>
    </xf>
    <xf numFmtId="0" fontId="5" fillId="0" borderId="4" xfId="17" applyNumberFormat="1" applyFont="1" applyBorder="1" applyAlignment="1">
      <alignment horizontal="left" vertical="center"/>
      <protection/>
    </xf>
    <xf numFmtId="0" fontId="5" fillId="0" borderId="8" xfId="17" applyNumberFormat="1" applyFont="1" applyBorder="1" applyAlignment="1">
      <alignment horizontal="left" vertical="top"/>
      <protection/>
    </xf>
    <xf numFmtId="0" fontId="5" fillId="0" borderId="6" xfId="17" applyNumberFormat="1" applyFont="1" applyBorder="1" applyAlignment="1">
      <alignment horizontal="left" vertical="top"/>
      <protection/>
    </xf>
    <xf numFmtId="0" fontId="5" fillId="0" borderId="5" xfId="17" applyNumberFormat="1" applyFont="1" applyBorder="1" applyAlignment="1">
      <alignment horizontal="left" vertical="top"/>
      <protection/>
    </xf>
    <xf numFmtId="2" fontId="0" fillId="0" borderId="13" xfId="0" applyNumberFormat="1" applyFont="1" applyBorder="1" applyAlignment="1">
      <alignment horizontal="center" vertical="center"/>
    </xf>
    <xf numFmtId="2" fontId="0" fillId="0" borderId="15" xfId="0" applyNumberFormat="1" applyFont="1" applyBorder="1" applyAlignment="1">
      <alignment horizontal="center" vertical="center"/>
    </xf>
    <xf numFmtId="2" fontId="0" fillId="0" borderId="13" xfId="17" applyNumberFormat="1" applyFont="1" applyBorder="1" applyAlignment="1">
      <alignment horizontal="center" vertical="center"/>
      <protection/>
    </xf>
    <xf numFmtId="2" fontId="0" fillId="0" borderId="15" xfId="17" applyNumberFormat="1" applyFont="1" applyBorder="1" applyAlignment="1">
      <alignment horizontal="center" vertical="center"/>
      <protection/>
    </xf>
    <xf numFmtId="187" fontId="0" fillId="0" borderId="13" xfId="17" applyNumberFormat="1" applyFont="1" applyBorder="1" applyAlignment="1">
      <alignment horizontal="center" vertical="center"/>
      <protection/>
    </xf>
    <xf numFmtId="187" fontId="0" fillId="0" borderId="15" xfId="17" applyNumberFormat="1" applyFont="1" applyBorder="1" applyAlignment="1">
      <alignment horizontal="center" vertical="center"/>
      <protection/>
    </xf>
    <xf numFmtId="2" fontId="0" fillId="0" borderId="11" xfId="0" applyNumberFormat="1" applyFont="1" applyBorder="1" applyAlignment="1">
      <alignment horizontal="center" vertical="center"/>
    </xf>
    <xf numFmtId="2" fontId="0" fillId="0" borderId="7"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5" xfId="0" applyNumberFormat="1" applyFont="1" applyBorder="1" applyAlignment="1">
      <alignment horizontal="center" vertical="center"/>
    </xf>
    <xf numFmtId="0" fontId="0" fillId="0" borderId="3" xfId="17" applyNumberFormat="1" applyFont="1" applyBorder="1" applyAlignment="1">
      <alignment horizontal="center" vertical="center"/>
      <protection/>
    </xf>
    <xf numFmtId="0" fontId="0" fillId="0" borderId="1" xfId="17" applyNumberFormat="1" applyFont="1" applyBorder="1" applyAlignment="1">
      <alignment horizontal="center" vertical="center"/>
      <protection/>
    </xf>
    <xf numFmtId="194" fontId="0" fillId="0" borderId="3" xfId="17" applyNumberFormat="1" applyFont="1" applyBorder="1" applyAlignment="1">
      <alignment horizontal="center" vertical="center"/>
      <protection/>
    </xf>
    <xf numFmtId="194" fontId="0" fillId="0" borderId="1" xfId="17" applyNumberFormat="1" applyFont="1" applyBorder="1" applyAlignment="1">
      <alignment horizontal="center" vertical="center"/>
      <protection/>
    </xf>
    <xf numFmtId="49" fontId="0" fillId="0" borderId="11" xfId="17" applyNumberFormat="1" applyFont="1" applyBorder="1" applyAlignment="1">
      <alignment horizontal="center" vertical="center"/>
      <protection/>
    </xf>
    <xf numFmtId="49" fontId="0" fillId="0" borderId="7" xfId="17" applyNumberFormat="1" applyFont="1" applyBorder="1" applyAlignment="1">
      <alignment horizontal="center" vertical="center"/>
      <protection/>
    </xf>
    <xf numFmtId="49" fontId="0" fillId="0" borderId="8" xfId="17" applyNumberFormat="1" applyFont="1" applyBorder="1" applyAlignment="1">
      <alignment horizontal="center" vertical="center"/>
      <protection/>
    </xf>
    <xf numFmtId="49" fontId="0" fillId="0" borderId="5" xfId="17" applyNumberFormat="1" applyFont="1" applyBorder="1" applyAlignment="1">
      <alignment horizontal="center" vertical="center"/>
      <protection/>
    </xf>
    <xf numFmtId="194" fontId="0" fillId="0" borderId="12" xfId="17" applyNumberFormat="1" applyFont="1" applyBorder="1" applyAlignment="1">
      <alignment horizontal="center" vertical="center"/>
      <protection/>
    </xf>
    <xf numFmtId="194" fontId="0" fillId="0" borderId="4" xfId="17" applyNumberFormat="1" applyFont="1" applyBorder="1" applyAlignment="1">
      <alignment horizontal="center" vertical="center"/>
      <protection/>
    </xf>
    <xf numFmtId="194" fontId="0" fillId="0" borderId="11" xfId="17" applyNumberFormat="1" applyFont="1" applyBorder="1" applyAlignment="1">
      <alignment horizontal="center" vertical="center"/>
      <protection/>
    </xf>
    <xf numFmtId="194" fontId="0" fillId="0" borderId="7" xfId="17" applyNumberFormat="1" applyFont="1" applyBorder="1" applyAlignment="1">
      <alignment horizontal="center" vertical="center"/>
      <protection/>
    </xf>
    <xf numFmtId="194" fontId="0" fillId="0" borderId="8" xfId="17" applyNumberFormat="1" applyFont="1" applyBorder="1" applyAlignment="1">
      <alignment horizontal="center" vertical="center"/>
      <protection/>
    </xf>
    <xf numFmtId="194" fontId="0" fillId="0" borderId="5" xfId="17" applyNumberFormat="1" applyFont="1" applyBorder="1" applyAlignment="1">
      <alignment horizontal="center" vertical="center"/>
      <protection/>
    </xf>
    <xf numFmtId="2" fontId="0" fillId="0" borderId="3" xfId="0" applyNumberFormat="1" applyFont="1" applyBorder="1" applyAlignment="1">
      <alignment horizontal="center" vertical="center"/>
    </xf>
    <xf numFmtId="2" fontId="0" fillId="0" borderId="1" xfId="0" applyNumberFormat="1" applyFont="1" applyBorder="1" applyAlignment="1">
      <alignment horizontal="center" vertical="center"/>
    </xf>
    <xf numFmtId="2" fontId="0" fillId="0" borderId="3" xfId="0" applyNumberFormat="1" applyBorder="1" applyAlignment="1">
      <alignment horizontal="center" vertical="center"/>
    </xf>
    <xf numFmtId="2" fontId="0" fillId="0" borderId="12" xfId="0" applyNumberFormat="1" applyFont="1" applyBorder="1" applyAlignment="1">
      <alignment horizontal="center" vertical="center"/>
    </xf>
    <xf numFmtId="2" fontId="0" fillId="0" borderId="4" xfId="0" applyNumberFormat="1" applyFont="1" applyBorder="1" applyAlignment="1">
      <alignment horizontal="center" vertical="center"/>
    </xf>
    <xf numFmtId="176" fontId="5" fillId="0" borderId="3" xfId="17" applyNumberFormat="1" applyFont="1" applyBorder="1" applyAlignment="1">
      <alignment horizontal="center" vertical="center"/>
      <protection/>
    </xf>
    <xf numFmtId="176" fontId="5" fillId="0" borderId="10" xfId="17" applyNumberFormat="1" applyFont="1" applyBorder="1" applyAlignment="1">
      <alignment horizontal="center" vertical="center"/>
      <protection/>
    </xf>
    <xf numFmtId="176" fontId="5" fillId="0" borderId="1" xfId="17" applyNumberFormat="1" applyFont="1" applyBorder="1" applyAlignment="1">
      <alignment horizontal="center" vertical="center"/>
      <protection/>
    </xf>
    <xf numFmtId="1" fontId="0" fillId="0" borderId="13" xfId="0" applyNumberFormat="1" applyFont="1" applyBorder="1" applyAlignment="1">
      <alignment horizontal="center" vertical="center"/>
    </xf>
    <xf numFmtId="1" fontId="0" fillId="0" borderId="15" xfId="0" applyNumberFormat="1" applyFont="1" applyBorder="1" applyAlignment="1">
      <alignment horizontal="center" vertical="center"/>
    </xf>
    <xf numFmtId="0" fontId="5" fillId="0" borderId="11" xfId="16" applyFont="1" applyBorder="1" applyAlignment="1">
      <alignment horizontal="center" vertical="center" wrapText="1"/>
      <protection/>
    </xf>
    <xf numFmtId="0" fontId="5" fillId="0" borderId="12" xfId="16" applyFont="1" applyBorder="1" applyAlignment="1">
      <alignment horizontal="center" vertical="center" wrapText="1"/>
      <protection/>
    </xf>
    <xf numFmtId="0" fontId="5" fillId="0" borderId="8" xfId="16" applyFont="1" applyBorder="1" applyAlignment="1">
      <alignment horizontal="center" vertical="center" wrapText="1"/>
      <protection/>
    </xf>
    <xf numFmtId="0" fontId="5" fillId="0" borderId="6" xfId="16" applyFont="1" applyBorder="1" applyAlignment="1">
      <alignment horizontal="right"/>
      <protection/>
    </xf>
    <xf numFmtId="0" fontId="5" fillId="0" borderId="6" xfId="16" applyFont="1" applyBorder="1" applyAlignment="1">
      <alignment horizontal="left"/>
      <protection/>
    </xf>
    <xf numFmtId="0" fontId="6" fillId="0" borderId="6" xfId="16" applyFont="1" applyBorder="1" applyAlignment="1">
      <alignment horizontal="right"/>
      <protection/>
    </xf>
    <xf numFmtId="0" fontId="11" fillId="0" borderId="0" xfId="25" applyFont="1" applyBorder="1" applyAlignment="1">
      <alignment vertical="center"/>
      <protection/>
    </xf>
    <xf numFmtId="0" fontId="5" fillId="0" borderId="13" xfId="16" applyFont="1" applyBorder="1" applyAlignment="1">
      <alignment horizontal="center" vertical="center" wrapText="1"/>
      <protection/>
    </xf>
    <xf numFmtId="0" fontId="5" fillId="0" borderId="14" xfId="16" applyFont="1" applyBorder="1" applyAlignment="1">
      <alignment horizontal="center" vertical="center" wrapText="1"/>
      <protection/>
    </xf>
    <xf numFmtId="0" fontId="5" fillId="0" borderId="15" xfId="16" applyFont="1" applyBorder="1" applyAlignment="1">
      <alignment horizontal="center" vertical="center" wrapText="1"/>
      <protection/>
    </xf>
    <xf numFmtId="0" fontId="5" fillId="0" borderId="7" xfId="16" applyFont="1" applyBorder="1" applyAlignment="1">
      <alignment horizontal="center" vertical="center"/>
      <protection/>
    </xf>
    <xf numFmtId="0" fontId="5" fillId="0" borderId="4" xfId="16" applyFont="1" applyBorder="1" applyAlignment="1">
      <alignment horizontal="center" vertical="center"/>
      <protection/>
    </xf>
    <xf numFmtId="0" fontId="5" fillId="0" borderId="5" xfId="16" applyFont="1" applyBorder="1" applyAlignment="1">
      <alignment horizontal="center" vertical="center"/>
      <protection/>
    </xf>
    <xf numFmtId="0" fontId="5" fillId="0" borderId="7" xfId="16" applyFont="1" applyBorder="1" applyAlignment="1">
      <alignment horizontal="center" vertical="center" wrapText="1"/>
      <protection/>
    </xf>
    <xf numFmtId="0" fontId="5" fillId="0" borderId="4" xfId="16" applyFont="1" applyBorder="1" applyAlignment="1">
      <alignment horizontal="center" vertical="center" wrapText="1"/>
      <protection/>
    </xf>
    <xf numFmtId="0" fontId="5" fillId="0" borderId="5" xfId="16" applyFont="1" applyBorder="1" applyAlignment="1">
      <alignment horizontal="center" vertical="center" wrapText="1"/>
      <protection/>
    </xf>
    <xf numFmtId="0" fontId="5" fillId="0" borderId="6" xfId="23" applyFont="1" applyBorder="1" applyAlignment="1">
      <alignment horizontal="right"/>
      <protection/>
    </xf>
    <xf numFmtId="0" fontId="4" fillId="0" borderId="0" xfId="23" applyFont="1" applyAlignment="1">
      <alignment vertical="center"/>
      <protection/>
    </xf>
    <xf numFmtId="0" fontId="5" fillId="0" borderId="6" xfId="23" applyFont="1" applyBorder="1" applyAlignment="1">
      <alignment horizontal="left"/>
      <protection/>
    </xf>
    <xf numFmtId="0" fontId="6" fillId="0" borderId="6" xfId="23" applyFont="1" applyBorder="1" applyAlignment="1">
      <alignment horizontal="right"/>
      <protection/>
    </xf>
    <xf numFmtId="0" fontId="5" fillId="0" borderId="10"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15" xfId="23" applyFont="1" applyBorder="1" applyAlignment="1">
      <alignment horizontal="center" vertical="center"/>
      <protection/>
    </xf>
    <xf numFmtId="0" fontId="5" fillId="0" borderId="11" xfId="23" applyFont="1" applyBorder="1" applyAlignment="1">
      <alignment horizontal="center" vertical="center"/>
      <protection/>
    </xf>
    <xf numFmtId="0" fontId="5" fillId="0" borderId="8" xfId="23" applyFont="1" applyBorder="1" applyAlignment="1">
      <alignment horizontal="center" vertical="center"/>
      <protection/>
    </xf>
    <xf numFmtId="0" fontId="1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5" fillId="0" borderId="0" xfId="25" applyFont="1" applyBorder="1" applyAlignment="1">
      <alignment horizontal="center" vertical="center"/>
      <protection/>
    </xf>
    <xf numFmtId="0" fontId="5" fillId="0" borderId="2"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1" xfId="23" applyFont="1" applyBorder="1" applyAlignment="1">
      <alignment horizontal="center" vertical="center"/>
      <protection/>
    </xf>
    <xf numFmtId="0" fontId="6" fillId="0" borderId="13" xfId="23" applyFont="1" applyBorder="1" applyAlignment="1">
      <alignment horizontal="center" vertical="center" wrapText="1"/>
      <protection/>
    </xf>
    <xf numFmtId="0" fontId="6" fillId="0" borderId="15" xfId="23" applyFont="1" applyBorder="1" applyAlignment="1">
      <alignment horizontal="center"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13" xfId="23" applyFont="1" applyBorder="1" applyAlignment="1">
      <alignment horizontal="center" vertical="center" wrapText="1"/>
      <protection/>
    </xf>
    <xf numFmtId="0" fontId="5" fillId="0" borderId="15" xfId="23" applyFont="1" applyBorder="1" applyAlignment="1">
      <alignment horizontal="center" vertical="center" wrapText="1"/>
      <protection/>
    </xf>
    <xf numFmtId="0" fontId="5" fillId="0" borderId="3" xfId="23" applyFont="1" applyBorder="1" applyAlignment="1">
      <alignment horizontal="center" vertical="center"/>
      <protection/>
    </xf>
    <xf numFmtId="0" fontId="9" fillId="0" borderId="6" xfId="23" applyFont="1" applyBorder="1" applyAlignment="1">
      <alignment horizontal="left"/>
      <protection/>
    </xf>
    <xf numFmtId="0" fontId="5" fillId="0" borderId="7" xfId="23" applyFont="1" applyBorder="1" applyAlignment="1">
      <alignment horizontal="center" vertical="center"/>
      <protection/>
    </xf>
    <xf numFmtId="0" fontId="5" fillId="0" borderId="5"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3"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1" xfId="23" applyFont="1" applyBorder="1" applyAlignment="1">
      <alignment horizontal="center" vertical="center"/>
      <protection/>
    </xf>
    <xf numFmtId="0" fontId="6" fillId="0" borderId="23" xfId="25" applyFont="1" applyBorder="1" applyAlignment="1">
      <alignment horizontal="left" vertical="center"/>
      <protection/>
    </xf>
    <xf numFmtId="0" fontId="6" fillId="0" borderId="0" xfId="23" applyFont="1" applyAlignment="1">
      <alignment horizontal="left" vertical="center"/>
      <protection/>
    </xf>
    <xf numFmtId="0" fontId="10" fillId="0" borderId="0" xfId="23" applyFont="1" applyAlignment="1">
      <alignment horizontal="left" vertical="center"/>
      <protection/>
    </xf>
    <xf numFmtId="0" fontId="5" fillId="0" borderId="0" xfId="23" applyFont="1" applyBorder="1" applyAlignment="1">
      <alignment horizontal="right"/>
      <protection/>
    </xf>
    <xf numFmtId="0" fontId="13" fillId="0" borderId="10" xfId="23" applyFont="1" applyBorder="1">
      <alignment/>
      <protection/>
    </xf>
    <xf numFmtId="0" fontId="11" fillId="0" borderId="9" xfId="23" applyFont="1" applyBorder="1" applyAlignment="1">
      <alignment horizontal="center" vertical="center"/>
      <protection/>
    </xf>
    <xf numFmtId="0" fontId="11" fillId="0" borderId="4" xfId="23" applyFont="1" applyBorder="1" applyAlignment="1">
      <alignment horizontal="center" vertical="center"/>
      <protection/>
    </xf>
    <xf numFmtId="0" fontId="11" fillId="0" borderId="5" xfId="23" applyFont="1" applyBorder="1" applyAlignment="1">
      <alignment horizontal="center" vertical="center"/>
      <protection/>
    </xf>
    <xf numFmtId="41" fontId="11" fillId="0" borderId="3" xfId="23" applyNumberFormat="1" applyFont="1" applyBorder="1" applyAlignment="1">
      <alignment horizontal="center" vertical="center"/>
      <protection/>
    </xf>
    <xf numFmtId="41" fontId="11" fillId="0" borderId="1" xfId="23" applyNumberFormat="1" applyFont="1" applyBorder="1" applyAlignment="1">
      <alignment horizontal="center" vertical="center"/>
      <protection/>
    </xf>
    <xf numFmtId="0" fontId="6" fillId="0" borderId="23" xfId="23" applyFont="1" applyBorder="1" applyAlignment="1">
      <alignment horizontal="left" vertical="center"/>
      <protection/>
    </xf>
    <xf numFmtId="0" fontId="11" fillId="0" borderId="0" xfId="23" applyFont="1" applyBorder="1" applyAlignment="1">
      <alignment horizontal="center" vertical="center"/>
      <protection/>
    </xf>
    <xf numFmtId="190" fontId="0"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center"/>
    </xf>
    <xf numFmtId="0" fontId="40" fillId="0" borderId="0" xfId="0" applyFont="1" applyAlignment="1">
      <alignment vertical="center"/>
    </xf>
    <xf numFmtId="0" fontId="8" fillId="0" borderId="0" xfId="0" applyFont="1" applyAlignment="1">
      <alignment horizontal="center" vertical="center"/>
    </xf>
    <xf numFmtId="0" fontId="31" fillId="0" borderId="0" xfId="0" applyFon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19" fillId="0" borderId="0" xfId="16" applyFont="1" applyAlignment="1">
      <alignment horizontal="left" vertical="center"/>
      <protection/>
    </xf>
    <xf numFmtId="0" fontId="6" fillId="0" borderId="0" xfId="16" applyFont="1" applyAlignment="1">
      <alignment horizontal="left" vertical="center"/>
      <protection/>
    </xf>
    <xf numFmtId="0" fontId="10" fillId="0" borderId="0" xfId="16" applyFont="1" applyAlignment="1">
      <alignment horizontal="left" vertical="center"/>
      <protection/>
    </xf>
    <xf numFmtId="0" fontId="23" fillId="0" borderId="0" xfId="25" applyFont="1" applyAlignment="1">
      <alignment horizontal="center" vertical="center"/>
      <protection/>
    </xf>
    <xf numFmtId="0" fontId="20" fillId="0" borderId="0" xfId="16" applyFont="1" applyAlignment="1">
      <alignment horizontal="distributed" vertical="center"/>
      <protection/>
    </xf>
    <xf numFmtId="0" fontId="10" fillId="0" borderId="0" xfId="21" applyFont="1" applyAlignment="1">
      <alignment horizontal="left"/>
      <protection/>
    </xf>
    <xf numFmtId="0" fontId="49" fillId="0" borderId="0" xfId="25" applyFont="1" applyAlignment="1">
      <alignment horizontal="left" vertical="center"/>
      <protection/>
    </xf>
    <xf numFmtId="0" fontId="48" fillId="0" borderId="0" xfId="25" applyFont="1" applyAlignment="1">
      <alignment horizontal="left" vertical="center"/>
      <protection/>
    </xf>
    <xf numFmtId="0" fontId="10" fillId="0" borderId="0" xfId="16" applyFont="1" applyBorder="1" applyAlignment="1">
      <alignment horizontal="center"/>
      <protection/>
    </xf>
    <xf numFmtId="0" fontId="10" fillId="0" borderId="0" xfId="21" applyFont="1" applyAlignment="1">
      <alignment horizontal="center"/>
      <protection/>
    </xf>
    <xf numFmtId="0" fontId="48" fillId="0" borderId="0" xfId="25" applyFont="1" applyAlignment="1">
      <alignment horizontal="center" vertical="center"/>
      <protection/>
    </xf>
    <xf numFmtId="0" fontId="6" fillId="0" borderId="0" xfId="16" applyFont="1" applyBorder="1" applyAlignment="1">
      <alignment horizontal="center"/>
      <protection/>
    </xf>
    <xf numFmtId="0" fontId="5" fillId="0" borderId="6" xfId="19" applyFont="1" applyBorder="1" applyAlignment="1">
      <alignment horizontal="left"/>
      <protection/>
    </xf>
    <xf numFmtId="0" fontId="5" fillId="0" borderId="1" xfId="19" applyFont="1" applyBorder="1" applyAlignment="1">
      <alignment horizontal="center" vertical="center"/>
      <protection/>
    </xf>
    <xf numFmtId="0" fontId="5" fillId="0" borderId="2" xfId="19" applyFont="1" applyBorder="1" applyAlignment="1">
      <alignment horizontal="center" vertical="center"/>
      <protection/>
    </xf>
    <xf numFmtId="0" fontId="5" fillId="0" borderId="3" xfId="19" applyFont="1" applyBorder="1" applyAlignment="1">
      <alignment horizontal="center" vertical="center"/>
      <protection/>
    </xf>
    <xf numFmtId="0" fontId="5" fillId="0" borderId="10" xfId="19" applyFont="1" applyBorder="1" applyAlignment="1">
      <alignment horizontal="center" vertical="center"/>
      <protection/>
    </xf>
    <xf numFmtId="0" fontId="5" fillId="0" borderId="11" xfId="19" applyFont="1" applyBorder="1" applyAlignment="1">
      <alignment horizontal="center" vertical="center" wrapText="1"/>
      <protection/>
    </xf>
    <xf numFmtId="0" fontId="5" fillId="0" borderId="8" xfId="19" applyFont="1" applyBorder="1" applyAlignment="1">
      <alignment horizontal="center" vertical="center" wrapText="1"/>
      <protection/>
    </xf>
    <xf numFmtId="0" fontId="34" fillId="0" borderId="7" xfId="0" applyFont="1" applyBorder="1" applyAlignment="1">
      <alignment horizontal="left" vertical="top"/>
    </xf>
    <xf numFmtId="0" fontId="42" fillId="0" borderId="35" xfId="0" applyFont="1" applyBorder="1" applyAlignment="1">
      <alignment horizontal="left" vertical="top"/>
    </xf>
    <xf numFmtId="1" fontId="34" fillId="0" borderId="60" xfId="0" applyNumberFormat="1" applyFont="1" applyBorder="1" applyAlignment="1">
      <alignment horizontal="left" vertical="top"/>
    </xf>
    <xf numFmtId="1" fontId="34" fillId="0" borderId="61" xfId="0" applyNumberFormat="1" applyFont="1" applyBorder="1" applyAlignment="1">
      <alignment horizontal="left" vertical="top"/>
    </xf>
    <xf numFmtId="1" fontId="42" fillId="0" borderId="39" xfId="0" applyNumberFormat="1" applyFont="1" applyBorder="1" applyAlignment="1">
      <alignment horizontal="left" vertical="top"/>
    </xf>
    <xf numFmtId="176" fontId="41" fillId="0" borderId="39" xfId="0" applyNumberFormat="1" applyFont="1" applyBorder="1" applyAlignment="1">
      <alignment horizontal="center" vertical="center"/>
    </xf>
    <xf numFmtId="0" fontId="34" fillId="0" borderId="70" xfId="0" applyFont="1" applyBorder="1" applyAlignment="1">
      <alignment horizontal="center" vertical="center"/>
    </xf>
    <xf numFmtId="0" fontId="34" fillId="0" borderId="20" xfId="0" applyFont="1" applyBorder="1" applyAlignment="1">
      <alignment horizontal="center" vertical="center"/>
    </xf>
    <xf numFmtId="0" fontId="34" fillId="0" borderId="71" xfId="0" applyFont="1" applyBorder="1" applyAlignment="1">
      <alignment horizontal="center" vertical="center"/>
    </xf>
    <xf numFmtId="187" fontId="42" fillId="0" borderId="17" xfId="0" applyNumberFormat="1" applyFont="1" applyBorder="1" applyAlignment="1">
      <alignment horizontal="center" vertical="center"/>
    </xf>
  </cellXfs>
  <cellStyles count="19">
    <cellStyle name="Normal" xfId="0"/>
    <cellStyle name="一般_6.統計表" xfId="15"/>
    <cellStyle name="一般_6.統計表(新)" xfId="16"/>
    <cellStyle name="一般_91基金運用組合規劃表" xfId="17"/>
    <cellStyle name="一般_94統計表" xfId="18"/>
    <cellStyle name="一般_94統計表(資訊室)" xfId="19"/>
    <cellStyle name="一般_970215本會96統計表(資訊室)OK" xfId="20"/>
    <cellStyle name="一般_Sheet1" xfId="21"/>
    <cellStyle name="一般_統計表" xfId="22"/>
    <cellStyle name="一般_統計表(資ok)" xfId="23"/>
    <cellStyle name="一般_新增Microsoft Excel 工作表" xfId="24"/>
    <cellStyle name="一般_業務組-空白" xfId="25"/>
    <cellStyle name="Comma" xfId="26"/>
    <cellStyle name="Comma [0]" xfId="27"/>
    <cellStyle name="Followed Hyperlink" xfId="28"/>
    <cellStyle name="Percent" xfId="29"/>
    <cellStyle name="Currency" xfId="30"/>
    <cellStyle name="Currency [0]" xfId="31"/>
    <cellStyle name="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1095375</xdr:colOff>
      <xdr:row>4</xdr:row>
      <xdr:rowOff>0</xdr:rowOff>
    </xdr:from>
    <xdr:to>
      <xdr:col>12</xdr:col>
      <xdr:colOff>0</xdr:colOff>
      <xdr:row>4</xdr:row>
      <xdr:rowOff>0</xdr:rowOff>
    </xdr:to>
    <xdr:sp>
      <xdr:nvSpPr>
        <xdr:cNvPr id="1" name="Line 3"/>
        <xdr:cNvSpPr>
          <a:spLocks/>
        </xdr:cNvSpPr>
      </xdr:nvSpPr>
      <xdr:spPr>
        <a:xfrm>
          <a:off x="689610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1095375</xdr:colOff>
      <xdr:row>4</xdr:row>
      <xdr:rowOff>0</xdr:rowOff>
    </xdr:from>
    <xdr:to>
      <xdr:col>12</xdr:col>
      <xdr:colOff>0</xdr:colOff>
      <xdr:row>4</xdr:row>
      <xdr:rowOff>0</xdr:rowOff>
    </xdr:to>
    <xdr:sp>
      <xdr:nvSpPr>
        <xdr:cNvPr id="2" name="Line 7"/>
        <xdr:cNvSpPr>
          <a:spLocks/>
        </xdr:cNvSpPr>
      </xdr:nvSpPr>
      <xdr:spPr>
        <a:xfrm>
          <a:off x="689610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1095375</xdr:colOff>
      <xdr:row>4</xdr:row>
      <xdr:rowOff>0</xdr:rowOff>
    </xdr:from>
    <xdr:to>
      <xdr:col>12</xdr:col>
      <xdr:colOff>0</xdr:colOff>
      <xdr:row>4</xdr:row>
      <xdr:rowOff>0</xdr:rowOff>
    </xdr:to>
    <xdr:sp>
      <xdr:nvSpPr>
        <xdr:cNvPr id="3" name="Line 11"/>
        <xdr:cNvSpPr>
          <a:spLocks/>
        </xdr:cNvSpPr>
      </xdr:nvSpPr>
      <xdr:spPr>
        <a:xfrm>
          <a:off x="689610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1095375</xdr:colOff>
      <xdr:row>4</xdr:row>
      <xdr:rowOff>0</xdr:rowOff>
    </xdr:from>
    <xdr:to>
      <xdr:col>12</xdr:col>
      <xdr:colOff>0</xdr:colOff>
      <xdr:row>4</xdr:row>
      <xdr:rowOff>0</xdr:rowOff>
    </xdr:to>
    <xdr:sp>
      <xdr:nvSpPr>
        <xdr:cNvPr id="4" name="Line 15"/>
        <xdr:cNvSpPr>
          <a:spLocks/>
        </xdr:cNvSpPr>
      </xdr:nvSpPr>
      <xdr:spPr>
        <a:xfrm>
          <a:off x="689610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0</xdr:rowOff>
    </xdr:from>
    <xdr:ext cx="95250" cy="257175"/>
    <xdr:sp>
      <xdr:nvSpPr>
        <xdr:cNvPr id="1" name="TextBox 1"/>
        <xdr:cNvSpPr txBox="1">
          <a:spLocks noChangeArrowheads="1"/>
        </xdr:cNvSpPr>
      </xdr:nvSpPr>
      <xdr:spPr>
        <a:xfrm>
          <a:off x="942975" y="3619500"/>
          <a:ext cx="95250" cy="257175"/>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workbookViewId="0" topLeftCell="A1">
      <selection activeCell="C6" sqref="C6"/>
    </sheetView>
  </sheetViews>
  <sheetFormatPr defaultColWidth="9.00390625" defaultRowHeight="74.25" customHeight="1"/>
  <cols>
    <col min="1" max="1" width="12.00390625" style="19" customWidth="1"/>
    <col min="2" max="7" width="12.00390625" style="1" customWidth="1"/>
    <col min="8" max="16384" width="8.25390625" style="1" customWidth="1"/>
  </cols>
  <sheetData>
    <row r="1" spans="1:11" ht="33" customHeight="1">
      <c r="A1" s="660" t="s">
        <v>764</v>
      </c>
      <c r="B1" s="660"/>
      <c r="C1" s="660"/>
      <c r="D1" s="660"/>
      <c r="E1" s="660"/>
      <c r="F1" s="660"/>
      <c r="G1" s="660"/>
      <c r="K1" s="2"/>
    </row>
    <row r="2" spans="1:8" s="5" customFormat="1" ht="33" customHeight="1">
      <c r="A2" s="659" t="s">
        <v>272</v>
      </c>
      <c r="B2" s="659"/>
      <c r="C2" s="659"/>
      <c r="D2" s="659"/>
      <c r="E2" s="659"/>
      <c r="F2" s="659"/>
      <c r="G2" s="3" t="s">
        <v>765</v>
      </c>
      <c r="H2" s="4"/>
    </row>
    <row r="3" spans="1:8" s="5" customFormat="1" ht="52.5" customHeight="1">
      <c r="A3" s="6" t="s">
        <v>766</v>
      </c>
      <c r="B3" s="7" t="s">
        <v>767</v>
      </c>
      <c r="C3" s="7" t="s">
        <v>768</v>
      </c>
      <c r="D3" s="7" t="s">
        <v>769</v>
      </c>
      <c r="E3" s="7" t="s">
        <v>770</v>
      </c>
      <c r="F3" s="8" t="s">
        <v>771</v>
      </c>
      <c r="G3" s="9" t="s">
        <v>772</v>
      </c>
      <c r="H3" s="4"/>
    </row>
    <row r="4" spans="1:7" s="12" customFormat="1" ht="52.5" customHeight="1">
      <c r="A4" s="10" t="s">
        <v>773</v>
      </c>
      <c r="B4" s="11">
        <f aca="true" t="shared" si="0" ref="B4:B15">SUM(C4:G4)</f>
        <v>7768</v>
      </c>
      <c r="C4" s="11">
        <v>766</v>
      </c>
      <c r="D4" s="11">
        <v>1149</v>
      </c>
      <c r="E4" s="11">
        <v>4341</v>
      </c>
      <c r="F4" s="11">
        <v>1183</v>
      </c>
      <c r="G4" s="11">
        <v>329</v>
      </c>
    </row>
    <row r="5" spans="1:7" s="12" customFormat="1" ht="52.5" customHeight="1">
      <c r="A5" s="10" t="s">
        <v>774</v>
      </c>
      <c r="B5" s="13">
        <f t="shared" si="0"/>
        <v>7554</v>
      </c>
      <c r="C5" s="13">
        <v>598</v>
      </c>
      <c r="D5" s="13">
        <v>1131</v>
      </c>
      <c r="E5" s="13">
        <v>4355</v>
      </c>
      <c r="F5" s="13">
        <v>1195</v>
      </c>
      <c r="G5" s="13">
        <v>275</v>
      </c>
    </row>
    <row r="6" spans="1:7" s="12" customFormat="1" ht="52.5" customHeight="1">
      <c r="A6" s="10" t="s">
        <v>775</v>
      </c>
      <c r="B6" s="13">
        <f t="shared" si="0"/>
        <v>7561</v>
      </c>
      <c r="C6" s="13">
        <v>616</v>
      </c>
      <c r="D6" s="13">
        <v>1125</v>
      </c>
      <c r="E6" s="13">
        <v>4294</v>
      </c>
      <c r="F6" s="13">
        <v>1269</v>
      </c>
      <c r="G6" s="13">
        <v>257</v>
      </c>
    </row>
    <row r="7" spans="1:7" s="12" customFormat="1" ht="52.5" customHeight="1">
      <c r="A7" s="10" t="s">
        <v>776</v>
      </c>
      <c r="B7" s="13">
        <f t="shared" si="0"/>
        <v>7639</v>
      </c>
      <c r="C7" s="13">
        <v>642</v>
      </c>
      <c r="D7" s="13">
        <v>1158</v>
      </c>
      <c r="E7" s="13">
        <v>4304</v>
      </c>
      <c r="F7" s="13">
        <v>1285</v>
      </c>
      <c r="G7" s="13">
        <v>250</v>
      </c>
    </row>
    <row r="8" spans="1:7" s="12" customFormat="1" ht="52.5" customHeight="1">
      <c r="A8" s="14" t="s">
        <v>777</v>
      </c>
      <c r="B8" s="13">
        <f t="shared" si="0"/>
        <v>7663</v>
      </c>
      <c r="C8" s="13">
        <v>1052</v>
      </c>
      <c r="D8" s="13">
        <v>706</v>
      </c>
      <c r="E8" s="13">
        <v>4343</v>
      </c>
      <c r="F8" s="13">
        <v>1329</v>
      </c>
      <c r="G8" s="13">
        <v>233</v>
      </c>
    </row>
    <row r="9" spans="1:7" s="15" customFormat="1" ht="52.5" customHeight="1">
      <c r="A9" s="10" t="s">
        <v>778</v>
      </c>
      <c r="B9" s="13">
        <f t="shared" si="0"/>
        <v>7737</v>
      </c>
      <c r="C9" s="11">
        <v>1081</v>
      </c>
      <c r="D9" s="11">
        <v>705</v>
      </c>
      <c r="E9" s="11">
        <v>4373</v>
      </c>
      <c r="F9" s="11">
        <v>1359</v>
      </c>
      <c r="G9" s="11">
        <v>219</v>
      </c>
    </row>
    <row r="10" spans="1:7" ht="52.5" customHeight="1">
      <c r="A10" s="10" t="s">
        <v>779</v>
      </c>
      <c r="B10" s="11">
        <f t="shared" si="0"/>
        <v>7763</v>
      </c>
      <c r="C10" s="11">
        <v>1082</v>
      </c>
      <c r="D10" s="11">
        <v>704</v>
      </c>
      <c r="E10" s="11">
        <v>4402</v>
      </c>
      <c r="F10" s="11">
        <v>1369</v>
      </c>
      <c r="G10" s="11">
        <v>206</v>
      </c>
    </row>
    <row r="11" spans="1:7" ht="52.5" customHeight="1">
      <c r="A11" s="10" t="s">
        <v>780</v>
      </c>
      <c r="B11" s="11">
        <f t="shared" si="0"/>
        <v>7777</v>
      </c>
      <c r="C11" s="11">
        <v>1086</v>
      </c>
      <c r="D11" s="11">
        <v>707</v>
      </c>
      <c r="E11" s="11">
        <v>4401</v>
      </c>
      <c r="F11" s="11">
        <v>1380</v>
      </c>
      <c r="G11" s="11">
        <v>203</v>
      </c>
    </row>
    <row r="12" spans="1:7" ht="52.5" customHeight="1">
      <c r="A12" s="10" t="s">
        <v>781</v>
      </c>
      <c r="B12" s="11">
        <f t="shared" si="0"/>
        <v>7755</v>
      </c>
      <c r="C12" s="11">
        <v>1096</v>
      </c>
      <c r="D12" s="11">
        <v>692</v>
      </c>
      <c r="E12" s="11">
        <v>4385</v>
      </c>
      <c r="F12" s="11">
        <v>1393</v>
      </c>
      <c r="G12" s="11">
        <v>189</v>
      </c>
    </row>
    <row r="13" spans="1:7" ht="52.5" customHeight="1">
      <c r="A13" s="10" t="s">
        <v>762</v>
      </c>
      <c r="B13" s="11">
        <f t="shared" si="0"/>
        <v>7788</v>
      </c>
      <c r="C13" s="11">
        <v>1105</v>
      </c>
      <c r="D13" s="11">
        <v>679</v>
      </c>
      <c r="E13" s="11">
        <v>4407</v>
      </c>
      <c r="F13" s="11">
        <v>1414</v>
      </c>
      <c r="G13" s="11">
        <v>183</v>
      </c>
    </row>
    <row r="14" spans="1:7" ht="52.5" customHeight="1">
      <c r="A14" s="10" t="s">
        <v>763</v>
      </c>
      <c r="B14" s="11">
        <f>SUM(C14:G14)</f>
        <v>7811</v>
      </c>
      <c r="C14" s="11">
        <v>1111</v>
      </c>
      <c r="D14" s="11">
        <v>680</v>
      </c>
      <c r="E14" s="11">
        <v>4415</v>
      </c>
      <c r="F14" s="11">
        <v>1426</v>
      </c>
      <c r="G14" s="11">
        <v>179</v>
      </c>
    </row>
    <row r="15" spans="1:7" ht="52.5" customHeight="1">
      <c r="A15" s="16" t="s">
        <v>271</v>
      </c>
      <c r="B15" s="17">
        <f t="shared" si="0"/>
        <v>7890</v>
      </c>
      <c r="C15" s="17">
        <v>1119</v>
      </c>
      <c r="D15" s="17">
        <v>703</v>
      </c>
      <c r="E15" s="17">
        <v>4447</v>
      </c>
      <c r="F15" s="17">
        <v>1439</v>
      </c>
      <c r="G15" s="17">
        <v>182</v>
      </c>
    </row>
    <row r="16" ht="21" customHeight="1">
      <c r="A16" s="18" t="s">
        <v>782</v>
      </c>
    </row>
    <row r="17" ht="21" customHeight="1">
      <c r="A17" s="18" t="s">
        <v>783</v>
      </c>
    </row>
    <row r="18" ht="21" customHeight="1">
      <c r="A18" s="18" t="s">
        <v>784</v>
      </c>
    </row>
    <row r="19" s="18" customFormat="1" ht="21" customHeight="1">
      <c r="A19" s="18" t="s">
        <v>785</v>
      </c>
    </row>
    <row r="20" ht="21" customHeight="1">
      <c r="A20" s="18"/>
    </row>
  </sheetData>
  <mergeCells count="2">
    <mergeCell ref="A2:F2"/>
    <mergeCell ref="A1:G1"/>
  </mergeCells>
  <printOptions/>
  <pageMargins left="0.6299212598425197" right="0" top="0.5905511811023623" bottom="0.7874015748031497" header="0" footer="0"/>
  <pageSetup fitToHeight="1" fitToWidth="1" horizontalDpi="600" verticalDpi="600" orientation="portrait" paperSize="9" scale="92" r:id="rId1"/>
  <rowBreaks count="2" manualBreakCount="2">
    <brk id="2" max="255" man="1"/>
    <brk id="16" max="255" man="1"/>
  </rowBreaks>
  <colBreaks count="2" manualBreakCount="2">
    <brk id="4" max="65535" man="1"/>
    <brk id="7" max="65535" man="1"/>
  </colBreaks>
</worksheet>
</file>

<file path=xl/worksheets/sheet10.xml><?xml version="1.0" encoding="utf-8"?>
<worksheet xmlns="http://schemas.openxmlformats.org/spreadsheetml/2006/main" xmlns:r="http://schemas.openxmlformats.org/officeDocument/2006/relationships">
  <dimension ref="A1:O13"/>
  <sheetViews>
    <sheetView zoomScale="75" zoomScaleNormal="75" workbookViewId="0" topLeftCell="A13">
      <selection activeCell="A11" sqref="A11:N11"/>
    </sheetView>
  </sheetViews>
  <sheetFormatPr defaultColWidth="9.00390625" defaultRowHeight="74.25" customHeight="1"/>
  <cols>
    <col min="1" max="1" width="10.375" style="19" customWidth="1"/>
    <col min="2" max="2" width="12.625" style="1" customWidth="1"/>
    <col min="3" max="3" width="12.00390625" style="1" customWidth="1"/>
    <col min="4" max="6" width="12.625" style="1" customWidth="1"/>
    <col min="7" max="7" width="15.25390625" style="1" customWidth="1"/>
    <col min="8" max="14" width="12.125" style="1" customWidth="1"/>
    <col min="15" max="16384" width="8.25390625" style="1" customWidth="1"/>
  </cols>
  <sheetData>
    <row r="1" spans="1:14" ht="33" customHeight="1">
      <c r="A1" s="666" t="s">
        <v>512</v>
      </c>
      <c r="B1" s="666"/>
      <c r="C1" s="666"/>
      <c r="D1" s="666"/>
      <c r="E1" s="666"/>
      <c r="F1" s="666"/>
      <c r="G1" s="666"/>
      <c r="H1" s="667" t="s">
        <v>513</v>
      </c>
      <c r="I1" s="667"/>
      <c r="J1" s="667"/>
      <c r="K1" s="667"/>
      <c r="L1" s="667"/>
      <c r="M1" s="667"/>
      <c r="N1" s="667"/>
    </row>
    <row r="2" spans="1:14" s="5" customFormat="1" ht="33" customHeight="1">
      <c r="A2" s="668" t="s">
        <v>514</v>
      </c>
      <c r="B2" s="668"/>
      <c r="C2" s="668"/>
      <c r="D2" s="668"/>
      <c r="E2" s="668"/>
      <c r="F2" s="668"/>
      <c r="G2" s="668"/>
      <c r="H2" s="645" t="s">
        <v>515</v>
      </c>
      <c r="I2" s="624"/>
      <c r="J2" s="624"/>
      <c r="K2" s="624"/>
      <c r="L2" s="624"/>
      <c r="M2" s="624"/>
      <c r="N2" s="20" t="s">
        <v>802</v>
      </c>
    </row>
    <row r="3" spans="1:15" s="5" customFormat="1" ht="29.25" customHeight="1">
      <c r="A3" s="674" t="s">
        <v>454</v>
      </c>
      <c r="B3" s="649" t="s">
        <v>455</v>
      </c>
      <c r="C3" s="672" t="s">
        <v>489</v>
      </c>
      <c r="D3" s="639"/>
      <c r="E3" s="639"/>
      <c r="F3" s="649"/>
      <c r="G3" s="640" t="s">
        <v>490</v>
      </c>
      <c r="H3" s="631"/>
      <c r="I3" s="631"/>
      <c r="J3" s="631"/>
      <c r="K3" s="631"/>
      <c r="L3" s="631"/>
      <c r="M3" s="632"/>
      <c r="N3" s="672" t="s">
        <v>143</v>
      </c>
      <c r="O3" s="34"/>
    </row>
    <row r="4" spans="1:15" s="5" customFormat="1" ht="29.25" customHeight="1">
      <c r="A4" s="674"/>
      <c r="B4" s="649"/>
      <c r="C4" s="633" t="s">
        <v>458</v>
      </c>
      <c r="D4" s="635" t="s">
        <v>491</v>
      </c>
      <c r="E4" s="633" t="s">
        <v>492</v>
      </c>
      <c r="F4" s="613" t="s">
        <v>493</v>
      </c>
      <c r="G4" s="675" t="s">
        <v>458</v>
      </c>
      <c r="H4" s="638" t="s">
        <v>476</v>
      </c>
      <c r="I4" s="638"/>
      <c r="J4" s="674"/>
      <c r="K4" s="643" t="s">
        <v>477</v>
      </c>
      <c r="L4" s="638"/>
      <c r="M4" s="674"/>
      <c r="N4" s="672"/>
      <c r="O4" s="34"/>
    </row>
    <row r="5" spans="1:15" s="5" customFormat="1" ht="39" customHeight="1">
      <c r="A5" s="674"/>
      <c r="B5" s="649"/>
      <c r="C5" s="634"/>
      <c r="D5" s="629"/>
      <c r="E5" s="634"/>
      <c r="F5" s="614"/>
      <c r="G5" s="675"/>
      <c r="H5" s="59" t="s">
        <v>494</v>
      </c>
      <c r="I5" s="9" t="s">
        <v>479</v>
      </c>
      <c r="J5" s="8" t="s">
        <v>142</v>
      </c>
      <c r="K5" s="9" t="s">
        <v>494</v>
      </c>
      <c r="L5" s="9" t="s">
        <v>803</v>
      </c>
      <c r="M5" s="8" t="s">
        <v>142</v>
      </c>
      <c r="N5" s="672"/>
      <c r="O5" s="34"/>
    </row>
    <row r="6" spans="1:15" s="5" customFormat="1" ht="113.25" customHeight="1">
      <c r="A6" s="10" t="s">
        <v>516</v>
      </c>
      <c r="B6" s="13">
        <f>C6+G6+K6+N6</f>
        <v>26</v>
      </c>
      <c r="C6" s="13">
        <f>SUM(D6:F6)</f>
        <v>17</v>
      </c>
      <c r="D6" s="13">
        <f>SUM(D7:D10)</f>
        <v>8</v>
      </c>
      <c r="E6" s="13">
        <f>SUM(E7:E10)</f>
        <v>7</v>
      </c>
      <c r="F6" s="13">
        <f>SUM(F7:F10)</f>
        <v>2</v>
      </c>
      <c r="G6" s="13">
        <f>H6+K6</f>
        <v>0</v>
      </c>
      <c r="H6" s="13">
        <f>SUM(I6:J6)</f>
        <v>0</v>
      </c>
      <c r="I6" s="13">
        <f>SUM(I7:I10)</f>
        <v>0</v>
      </c>
      <c r="J6" s="13">
        <f>SUM(J7:J10)</f>
        <v>0</v>
      </c>
      <c r="K6" s="13">
        <f>SUM(L6:M6)</f>
        <v>0</v>
      </c>
      <c r="L6" s="13">
        <f>SUM(L7:L10)</f>
        <v>0</v>
      </c>
      <c r="M6" s="13">
        <f>SUM(M7:M10)</f>
        <v>0</v>
      </c>
      <c r="N6" s="13">
        <f>SUM(N7:N10)</f>
        <v>9</v>
      </c>
      <c r="O6" s="34"/>
    </row>
    <row r="7" spans="1:14" s="12" customFormat="1" ht="113.25" customHeight="1">
      <c r="A7" s="10" t="s">
        <v>517</v>
      </c>
      <c r="B7" s="13">
        <f>C7+G7+K7+N7</f>
        <v>17</v>
      </c>
      <c r="C7" s="13">
        <f>SUM(D7:F7)</f>
        <v>15</v>
      </c>
      <c r="D7" s="13">
        <v>6</v>
      </c>
      <c r="E7" s="13">
        <v>7</v>
      </c>
      <c r="F7" s="13">
        <v>2</v>
      </c>
      <c r="G7" s="13">
        <f>H7+K7</f>
        <v>0</v>
      </c>
      <c r="H7" s="13">
        <f>SUM(I7:J7)</f>
        <v>0</v>
      </c>
      <c r="I7" s="13">
        <v>0</v>
      </c>
      <c r="J7" s="13">
        <v>0</v>
      </c>
      <c r="K7" s="13">
        <f>SUM(L7:M7)</f>
        <v>0</v>
      </c>
      <c r="L7" s="13">
        <v>0</v>
      </c>
      <c r="M7" s="13">
        <v>0</v>
      </c>
      <c r="N7" s="13">
        <v>2</v>
      </c>
    </row>
    <row r="8" spans="1:14" s="12" customFormat="1" ht="113.25" customHeight="1">
      <c r="A8" s="10" t="s">
        <v>518</v>
      </c>
      <c r="B8" s="13">
        <f>C8+G8+K8+N8</f>
        <v>5</v>
      </c>
      <c r="C8" s="13">
        <f>SUM(D8:F8)</f>
        <v>1</v>
      </c>
      <c r="D8" s="13">
        <v>1</v>
      </c>
      <c r="E8" s="13">
        <v>0</v>
      </c>
      <c r="F8" s="13">
        <v>0</v>
      </c>
      <c r="G8" s="13">
        <f>H8+K8</f>
        <v>0</v>
      </c>
      <c r="H8" s="13">
        <f>SUM(I8:J8)</f>
        <v>0</v>
      </c>
      <c r="I8" s="13">
        <v>0</v>
      </c>
      <c r="J8" s="13">
        <v>0</v>
      </c>
      <c r="K8" s="13">
        <f>SUM(L8:M8)</f>
        <v>0</v>
      </c>
      <c r="L8" s="13">
        <v>0</v>
      </c>
      <c r="M8" s="13">
        <v>0</v>
      </c>
      <c r="N8" s="13">
        <v>4</v>
      </c>
    </row>
    <row r="9" spans="1:14" s="12" customFormat="1" ht="113.25" customHeight="1">
      <c r="A9" s="10" t="s">
        <v>519</v>
      </c>
      <c r="B9" s="13">
        <f>C9+G9+K9+N9</f>
        <v>4</v>
      </c>
      <c r="C9" s="13">
        <f>SUM(D9:F9)</f>
        <v>1</v>
      </c>
      <c r="D9" s="13">
        <v>1</v>
      </c>
      <c r="E9" s="13">
        <v>0</v>
      </c>
      <c r="F9" s="13">
        <v>0</v>
      </c>
      <c r="G9" s="13">
        <f>H9+K9</f>
        <v>0</v>
      </c>
      <c r="H9" s="13">
        <f>SUM(I9:J9)</f>
        <v>0</v>
      </c>
      <c r="I9" s="13">
        <v>0</v>
      </c>
      <c r="J9" s="13">
        <v>0</v>
      </c>
      <c r="K9" s="13">
        <f>SUM(L9:M9)</f>
        <v>0</v>
      </c>
      <c r="L9" s="13">
        <v>0</v>
      </c>
      <c r="M9" s="13">
        <v>0</v>
      </c>
      <c r="N9" s="13">
        <v>3</v>
      </c>
    </row>
    <row r="10" spans="1:14" s="15" customFormat="1" ht="113.25" customHeight="1">
      <c r="A10" s="14" t="s">
        <v>520</v>
      </c>
      <c r="B10" s="13">
        <f>C10+G10+K10+N10</f>
        <v>0</v>
      </c>
      <c r="C10" s="13">
        <f>SUM(D10:F10)</f>
        <v>0</v>
      </c>
      <c r="D10" s="11">
        <v>0</v>
      </c>
      <c r="E10" s="13">
        <v>0</v>
      </c>
      <c r="F10" s="13">
        <v>0</v>
      </c>
      <c r="G10" s="13">
        <f>H10+K10</f>
        <v>0</v>
      </c>
      <c r="H10" s="13">
        <f>SUM(I10:J10)</f>
        <v>0</v>
      </c>
      <c r="I10" s="11">
        <v>0</v>
      </c>
      <c r="J10" s="11">
        <v>0</v>
      </c>
      <c r="K10" s="13">
        <f>SUM(L10:M10)</f>
        <v>0</v>
      </c>
      <c r="L10" s="13">
        <v>0</v>
      </c>
      <c r="M10" s="11">
        <v>0</v>
      </c>
      <c r="N10" s="11">
        <v>0</v>
      </c>
    </row>
    <row r="11" spans="1:14" s="2" customFormat="1" ht="19.5" customHeight="1">
      <c r="A11" s="623" t="s">
        <v>521</v>
      </c>
      <c r="B11" s="618"/>
      <c r="C11" s="618"/>
      <c r="D11" s="618"/>
      <c r="E11" s="618"/>
      <c r="F11" s="618"/>
      <c r="G11" s="618"/>
      <c r="H11" s="618"/>
      <c r="I11" s="618"/>
      <c r="J11" s="618"/>
      <c r="K11" s="618"/>
      <c r="L11" s="618"/>
      <c r="M11" s="618"/>
      <c r="N11" s="618"/>
    </row>
    <row r="12" spans="1:8" ht="19.5" customHeight="1">
      <c r="A12" s="18"/>
      <c r="H12" s="18"/>
    </row>
    <row r="13" spans="1:14" ht="19.5" customHeight="1">
      <c r="A13" s="18"/>
      <c r="B13" s="37"/>
      <c r="C13" s="37"/>
      <c r="D13" s="37"/>
      <c r="E13" s="37"/>
      <c r="F13" s="37"/>
      <c r="G13" s="37"/>
      <c r="H13" s="37"/>
      <c r="I13" s="37"/>
      <c r="J13" s="37"/>
      <c r="K13" s="37"/>
      <c r="L13" s="37"/>
      <c r="M13" s="37"/>
      <c r="N13" s="37"/>
    </row>
  </sheetData>
  <mergeCells count="17">
    <mergeCell ref="A11:N11"/>
    <mergeCell ref="C4:C5"/>
    <mergeCell ref="E4:E5"/>
    <mergeCell ref="D4:D5"/>
    <mergeCell ref="F4:F5"/>
    <mergeCell ref="N3:N5"/>
    <mergeCell ref="A3:A5"/>
    <mergeCell ref="B3:B5"/>
    <mergeCell ref="C3:F3"/>
    <mergeCell ref="G3:M3"/>
    <mergeCell ref="G4:G5"/>
    <mergeCell ref="H4:J4"/>
    <mergeCell ref="K4:M4"/>
    <mergeCell ref="A1:G1"/>
    <mergeCell ref="H1:N1"/>
    <mergeCell ref="A2:G2"/>
    <mergeCell ref="H2:M2"/>
  </mergeCells>
  <printOptions/>
  <pageMargins left="0.6299212598425197" right="0" top="0.5905511811023623" bottom="0.7874015748031497"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5"/>
  <sheetViews>
    <sheetView zoomScale="75" zoomScaleNormal="75" workbookViewId="0" topLeftCell="A1">
      <selection activeCell="A11" sqref="A11"/>
    </sheetView>
  </sheetViews>
  <sheetFormatPr defaultColWidth="9.00390625" defaultRowHeight="74.25" customHeight="1"/>
  <cols>
    <col min="1" max="1" width="9.625" style="19" customWidth="1"/>
    <col min="2" max="3" width="10.375" style="1" customWidth="1"/>
    <col min="4" max="4" width="10.625" style="1" customWidth="1"/>
    <col min="5" max="5" width="10.375" style="1" customWidth="1"/>
    <col min="6" max="6" width="12.625" style="1" customWidth="1"/>
    <col min="7" max="7" width="10.375" style="1" customWidth="1"/>
    <col min="8" max="8" width="12.25390625" style="1" customWidth="1"/>
    <col min="9" max="10" width="11.625" style="1" customWidth="1"/>
    <col min="11" max="11" width="12.625" style="1" customWidth="1"/>
    <col min="12" max="13" width="11.625" style="1" customWidth="1"/>
    <col min="14" max="15" width="12.625" style="1" customWidth="1"/>
    <col min="16" max="16384" width="8.25390625" style="1" customWidth="1"/>
  </cols>
  <sheetData>
    <row r="1" spans="1:15" ht="33" customHeight="1">
      <c r="A1" s="666" t="s">
        <v>522</v>
      </c>
      <c r="B1" s="666"/>
      <c r="C1" s="666"/>
      <c r="D1" s="666"/>
      <c r="E1" s="666"/>
      <c r="F1" s="666"/>
      <c r="G1" s="666"/>
      <c r="H1" s="666"/>
      <c r="I1" s="667" t="s">
        <v>513</v>
      </c>
      <c r="J1" s="667"/>
      <c r="K1" s="667"/>
      <c r="L1" s="667"/>
      <c r="M1" s="667"/>
      <c r="N1" s="667"/>
      <c r="O1" s="667"/>
    </row>
    <row r="2" spans="1:15" s="5" customFormat="1" ht="33" customHeight="1">
      <c r="A2" s="668" t="s">
        <v>514</v>
      </c>
      <c r="B2" s="668"/>
      <c r="C2" s="668"/>
      <c r="D2" s="668"/>
      <c r="E2" s="668"/>
      <c r="F2" s="668"/>
      <c r="G2" s="668"/>
      <c r="H2" s="668"/>
      <c r="I2" s="645" t="s">
        <v>515</v>
      </c>
      <c r="J2" s="624"/>
      <c r="K2" s="624"/>
      <c r="L2" s="624"/>
      <c r="M2" s="624"/>
      <c r="N2" s="624"/>
      <c r="O2" s="20" t="s">
        <v>802</v>
      </c>
    </row>
    <row r="3" spans="1:16" s="5" customFormat="1" ht="29.25" customHeight="1">
      <c r="A3" s="674" t="s">
        <v>454</v>
      </c>
      <c r="B3" s="649" t="s">
        <v>455</v>
      </c>
      <c r="C3" s="675" t="s">
        <v>499</v>
      </c>
      <c r="D3" s="675"/>
      <c r="E3" s="675"/>
      <c r="F3" s="675"/>
      <c r="G3" s="673" t="s">
        <v>457</v>
      </c>
      <c r="H3" s="640" t="s">
        <v>490</v>
      </c>
      <c r="I3" s="631"/>
      <c r="J3" s="631"/>
      <c r="K3" s="631"/>
      <c r="L3" s="631"/>
      <c r="M3" s="631"/>
      <c r="N3" s="632"/>
      <c r="O3" s="672" t="s">
        <v>143</v>
      </c>
      <c r="P3" s="34"/>
    </row>
    <row r="4" spans="1:16" s="5" customFormat="1" ht="29.25" customHeight="1">
      <c r="A4" s="674"/>
      <c r="B4" s="649"/>
      <c r="C4" s="633" t="s">
        <v>458</v>
      </c>
      <c r="D4" s="635" t="s">
        <v>500</v>
      </c>
      <c r="E4" s="633" t="s">
        <v>501</v>
      </c>
      <c r="F4" s="637" t="s">
        <v>502</v>
      </c>
      <c r="G4" s="672"/>
      <c r="H4" s="675" t="s">
        <v>458</v>
      </c>
      <c r="I4" s="638" t="s">
        <v>476</v>
      </c>
      <c r="J4" s="638"/>
      <c r="K4" s="674"/>
      <c r="L4" s="643" t="s">
        <v>477</v>
      </c>
      <c r="M4" s="638"/>
      <c r="N4" s="674"/>
      <c r="O4" s="672"/>
      <c r="P4" s="34"/>
    </row>
    <row r="5" spans="1:16" s="5" customFormat="1" ht="39" customHeight="1">
      <c r="A5" s="674"/>
      <c r="B5" s="649"/>
      <c r="C5" s="634"/>
      <c r="D5" s="629"/>
      <c r="E5" s="634"/>
      <c r="F5" s="629"/>
      <c r="G5" s="672"/>
      <c r="H5" s="675"/>
      <c r="I5" s="59" t="s">
        <v>494</v>
      </c>
      <c r="J5" s="9" t="s">
        <v>479</v>
      </c>
      <c r="K5" s="8" t="s">
        <v>142</v>
      </c>
      <c r="L5" s="9" t="s">
        <v>494</v>
      </c>
      <c r="M5" s="9" t="s">
        <v>803</v>
      </c>
      <c r="N5" s="8" t="s">
        <v>142</v>
      </c>
      <c r="O5" s="672"/>
      <c r="P5" s="34"/>
    </row>
    <row r="6" spans="1:16" s="5" customFormat="1" ht="93.75" customHeight="1">
      <c r="A6" s="10" t="s">
        <v>516</v>
      </c>
      <c r="B6" s="61">
        <f aca="true" t="shared" si="0" ref="B6:B11">C6+G6+H6+O6</f>
        <v>7923</v>
      </c>
      <c r="C6" s="61">
        <f aca="true" t="shared" si="1" ref="C6:C11">SUM(D6:F6)</f>
        <v>6664</v>
      </c>
      <c r="D6" s="61">
        <f>SUM(D7:D11)</f>
        <v>378</v>
      </c>
      <c r="E6" s="61">
        <f>SUM(E7:E11)</f>
        <v>6096</v>
      </c>
      <c r="F6" s="61">
        <f>SUM(F7:F11)</f>
        <v>190</v>
      </c>
      <c r="G6" s="61">
        <f>SUM(G7:G11)</f>
        <v>89</v>
      </c>
      <c r="H6" s="61">
        <f aca="true" t="shared" si="2" ref="H6:H11">I6+L6</f>
        <v>252</v>
      </c>
      <c r="I6" s="61">
        <f aca="true" t="shared" si="3" ref="I6:I11">SUM(J6:K6)</f>
        <v>226</v>
      </c>
      <c r="J6" s="61">
        <f>SUM(J7:J11)</f>
        <v>60</v>
      </c>
      <c r="K6" s="61">
        <f>SUM(K7:K11)</f>
        <v>166</v>
      </c>
      <c r="L6" s="61">
        <f aca="true" t="shared" si="4" ref="L6:L11">SUM(M6:N6)</f>
        <v>26</v>
      </c>
      <c r="M6" s="61">
        <f>SUM(M7:M11)</f>
        <v>1</v>
      </c>
      <c r="N6" s="61">
        <f>SUM(N7:N11)</f>
        <v>25</v>
      </c>
      <c r="O6" s="61">
        <f>SUM(O7:O11)</f>
        <v>918</v>
      </c>
      <c r="P6" s="34"/>
    </row>
    <row r="7" spans="1:15" s="12" customFormat="1" ht="93.75" customHeight="1">
      <c r="A7" s="10" t="s">
        <v>517</v>
      </c>
      <c r="B7" s="61">
        <f t="shared" si="0"/>
        <v>3446</v>
      </c>
      <c r="C7" s="61">
        <f t="shared" si="1"/>
        <v>2921</v>
      </c>
      <c r="D7" s="61">
        <v>120</v>
      </c>
      <c r="E7" s="61">
        <v>2723</v>
      </c>
      <c r="F7" s="61">
        <v>78</v>
      </c>
      <c r="G7" s="61">
        <v>23</v>
      </c>
      <c r="H7" s="61">
        <f t="shared" si="2"/>
        <v>105</v>
      </c>
      <c r="I7" s="61">
        <f t="shared" si="3"/>
        <v>95</v>
      </c>
      <c r="J7" s="61">
        <v>27</v>
      </c>
      <c r="K7" s="61">
        <v>68</v>
      </c>
      <c r="L7" s="61">
        <f t="shared" si="4"/>
        <v>10</v>
      </c>
      <c r="M7" s="61">
        <v>1</v>
      </c>
      <c r="N7" s="61">
        <v>9</v>
      </c>
      <c r="O7" s="61">
        <v>397</v>
      </c>
    </row>
    <row r="8" spans="1:15" s="12" customFormat="1" ht="93.75" customHeight="1">
      <c r="A8" s="10" t="s">
        <v>518</v>
      </c>
      <c r="B8" s="61">
        <f t="shared" si="0"/>
        <v>1096</v>
      </c>
      <c r="C8" s="61">
        <f t="shared" si="1"/>
        <v>916</v>
      </c>
      <c r="D8" s="61">
        <v>30</v>
      </c>
      <c r="E8" s="61">
        <v>866</v>
      </c>
      <c r="F8" s="61">
        <v>20</v>
      </c>
      <c r="G8" s="61">
        <v>16</v>
      </c>
      <c r="H8" s="61">
        <f t="shared" si="2"/>
        <v>22</v>
      </c>
      <c r="I8" s="61">
        <f t="shared" si="3"/>
        <v>19</v>
      </c>
      <c r="J8" s="61">
        <v>7</v>
      </c>
      <c r="K8" s="61">
        <v>12</v>
      </c>
      <c r="L8" s="61">
        <f t="shared" si="4"/>
        <v>3</v>
      </c>
      <c r="M8" s="61">
        <v>0</v>
      </c>
      <c r="N8" s="61">
        <v>3</v>
      </c>
      <c r="O8" s="61">
        <v>142</v>
      </c>
    </row>
    <row r="9" spans="1:15" s="12" customFormat="1" ht="93.75" customHeight="1">
      <c r="A9" s="10" t="s">
        <v>519</v>
      </c>
      <c r="B9" s="61">
        <f t="shared" si="0"/>
        <v>2047</v>
      </c>
      <c r="C9" s="61">
        <f t="shared" si="1"/>
        <v>1728</v>
      </c>
      <c r="D9" s="61">
        <v>108</v>
      </c>
      <c r="E9" s="61">
        <v>1555</v>
      </c>
      <c r="F9" s="61">
        <v>65</v>
      </c>
      <c r="G9" s="61">
        <v>46</v>
      </c>
      <c r="H9" s="61">
        <f t="shared" si="2"/>
        <v>72</v>
      </c>
      <c r="I9" s="61">
        <f t="shared" si="3"/>
        <v>61</v>
      </c>
      <c r="J9" s="61">
        <v>15</v>
      </c>
      <c r="K9" s="61">
        <v>46</v>
      </c>
      <c r="L9" s="61">
        <f t="shared" si="4"/>
        <v>11</v>
      </c>
      <c r="M9" s="61">
        <v>0</v>
      </c>
      <c r="N9" s="61">
        <v>11</v>
      </c>
      <c r="O9" s="61">
        <v>201</v>
      </c>
    </row>
    <row r="10" spans="1:15" s="12" customFormat="1" ht="93.75" customHeight="1">
      <c r="A10" s="14" t="s">
        <v>949</v>
      </c>
      <c r="B10" s="61">
        <f t="shared" si="0"/>
        <v>614</v>
      </c>
      <c r="C10" s="61">
        <f t="shared" si="1"/>
        <v>517</v>
      </c>
      <c r="D10" s="61">
        <v>74</v>
      </c>
      <c r="E10" s="61">
        <v>423</v>
      </c>
      <c r="F10" s="61">
        <v>20</v>
      </c>
      <c r="G10" s="61">
        <v>1</v>
      </c>
      <c r="H10" s="61">
        <f t="shared" si="2"/>
        <v>24</v>
      </c>
      <c r="I10" s="61">
        <f t="shared" si="3"/>
        <v>24</v>
      </c>
      <c r="J10" s="61">
        <v>9</v>
      </c>
      <c r="K10" s="61">
        <v>15</v>
      </c>
      <c r="L10" s="61">
        <f t="shared" si="4"/>
        <v>0</v>
      </c>
      <c r="M10" s="61">
        <v>0</v>
      </c>
      <c r="N10" s="61">
        <v>0</v>
      </c>
      <c r="O10" s="61">
        <v>72</v>
      </c>
    </row>
    <row r="11" spans="1:15" s="15" customFormat="1" ht="93.75" customHeight="1">
      <c r="A11" s="14" t="s">
        <v>520</v>
      </c>
      <c r="B11" s="61">
        <f t="shared" si="0"/>
        <v>720</v>
      </c>
      <c r="C11" s="61">
        <f t="shared" si="1"/>
        <v>582</v>
      </c>
      <c r="D11" s="62">
        <v>46</v>
      </c>
      <c r="E11" s="62">
        <v>529</v>
      </c>
      <c r="F11" s="62">
        <v>7</v>
      </c>
      <c r="G11" s="62">
        <v>3</v>
      </c>
      <c r="H11" s="61">
        <f t="shared" si="2"/>
        <v>29</v>
      </c>
      <c r="I11" s="61">
        <f t="shared" si="3"/>
        <v>27</v>
      </c>
      <c r="J11" s="62">
        <v>2</v>
      </c>
      <c r="K11" s="62">
        <v>25</v>
      </c>
      <c r="L11" s="61">
        <f t="shared" si="4"/>
        <v>2</v>
      </c>
      <c r="M11" s="62">
        <v>0</v>
      </c>
      <c r="N11" s="62">
        <v>2</v>
      </c>
      <c r="O11" s="62">
        <v>106</v>
      </c>
    </row>
    <row r="12" spans="1:15" s="2" customFormat="1" ht="19.5" customHeight="1">
      <c r="A12" s="623" t="s">
        <v>523</v>
      </c>
      <c r="B12" s="618"/>
      <c r="C12" s="618"/>
      <c r="D12" s="618"/>
      <c r="E12" s="618"/>
      <c r="F12" s="618"/>
      <c r="G12" s="618"/>
      <c r="H12" s="618"/>
      <c r="I12" s="618"/>
      <c r="J12" s="618"/>
      <c r="K12" s="618"/>
      <c r="L12" s="618"/>
      <c r="M12" s="618"/>
      <c r="N12" s="618"/>
      <c r="O12" s="618"/>
    </row>
    <row r="13" spans="1:9" ht="21" customHeight="1">
      <c r="A13" s="18"/>
      <c r="I13" s="18"/>
    </row>
    <row r="14" ht="21" customHeight="1">
      <c r="A14" s="18"/>
    </row>
    <row r="15" spans="1:15" ht="19.5" customHeight="1">
      <c r="A15" s="18"/>
      <c r="B15" s="37"/>
      <c r="C15" s="37"/>
      <c r="D15" s="37"/>
      <c r="E15" s="37"/>
      <c r="F15" s="37"/>
      <c r="G15" s="37"/>
      <c r="H15" s="37"/>
      <c r="I15" s="37"/>
      <c r="J15" s="37"/>
      <c r="K15" s="37"/>
      <c r="L15" s="37"/>
      <c r="M15" s="37"/>
      <c r="N15" s="37"/>
      <c r="O15" s="37"/>
    </row>
  </sheetData>
  <mergeCells count="18">
    <mergeCell ref="C4:C5"/>
    <mergeCell ref="D4:D5"/>
    <mergeCell ref="E4:E5"/>
    <mergeCell ref="F4:F5"/>
    <mergeCell ref="A12:O12"/>
    <mergeCell ref="G3:G5"/>
    <mergeCell ref="H3:N3"/>
    <mergeCell ref="H4:H5"/>
    <mergeCell ref="I4:K4"/>
    <mergeCell ref="L4:N4"/>
    <mergeCell ref="O3:O5"/>
    <mergeCell ref="C3:F3"/>
    <mergeCell ref="A3:A5"/>
    <mergeCell ref="B3:B5"/>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A10" sqref="A10:O10"/>
    </sheetView>
  </sheetViews>
  <sheetFormatPr defaultColWidth="9.00390625" defaultRowHeight="74.25" customHeight="1"/>
  <cols>
    <col min="1" max="1" width="9.50390625" style="19" customWidth="1"/>
    <col min="2" max="5" width="10.625" style="1" customWidth="1"/>
    <col min="6" max="6" width="12.625" style="1" customWidth="1"/>
    <col min="7" max="8" width="10.625" style="1" customWidth="1"/>
    <col min="9" max="10" width="11.625" style="1" customWidth="1"/>
    <col min="11" max="11" width="12.625" style="1" customWidth="1"/>
    <col min="12" max="13" width="11.625" style="1" customWidth="1"/>
    <col min="14" max="14" width="12.625" style="1" customWidth="1"/>
    <col min="15" max="15" width="11.625" style="1" customWidth="1"/>
    <col min="16" max="16384" width="8.25390625" style="1" customWidth="1"/>
  </cols>
  <sheetData>
    <row r="1" spans="1:15" ht="33" customHeight="1">
      <c r="A1" s="666" t="s">
        <v>524</v>
      </c>
      <c r="B1" s="666"/>
      <c r="C1" s="666"/>
      <c r="D1" s="666"/>
      <c r="E1" s="666"/>
      <c r="F1" s="666"/>
      <c r="G1" s="666"/>
      <c r="H1" s="666"/>
      <c r="I1" s="667" t="s">
        <v>513</v>
      </c>
      <c r="J1" s="667"/>
      <c r="K1" s="667"/>
      <c r="L1" s="667"/>
      <c r="M1" s="667"/>
      <c r="N1" s="667"/>
      <c r="O1" s="667"/>
    </row>
    <row r="2" spans="1:15" s="5" customFormat="1" ht="33" customHeight="1">
      <c r="A2" s="668" t="s">
        <v>514</v>
      </c>
      <c r="B2" s="668"/>
      <c r="C2" s="668"/>
      <c r="D2" s="668"/>
      <c r="E2" s="668"/>
      <c r="F2" s="668"/>
      <c r="G2" s="668"/>
      <c r="H2" s="668"/>
      <c r="I2" s="645" t="s">
        <v>515</v>
      </c>
      <c r="J2" s="624"/>
      <c r="K2" s="624"/>
      <c r="L2" s="624"/>
      <c r="M2" s="624"/>
      <c r="N2" s="624"/>
      <c r="O2" s="20" t="s">
        <v>802</v>
      </c>
    </row>
    <row r="3" spans="1:16" s="5" customFormat="1" ht="29.25" customHeight="1">
      <c r="A3" s="674" t="s">
        <v>454</v>
      </c>
      <c r="B3" s="649" t="s">
        <v>455</v>
      </c>
      <c r="C3" s="675" t="s">
        <v>499</v>
      </c>
      <c r="D3" s="675"/>
      <c r="E3" s="675"/>
      <c r="F3" s="675"/>
      <c r="G3" s="673" t="s">
        <v>457</v>
      </c>
      <c r="H3" s="640" t="s">
        <v>490</v>
      </c>
      <c r="I3" s="631"/>
      <c r="J3" s="631"/>
      <c r="K3" s="631"/>
      <c r="L3" s="631"/>
      <c r="M3" s="631"/>
      <c r="N3" s="632"/>
      <c r="O3" s="672" t="s">
        <v>483</v>
      </c>
      <c r="P3" s="34"/>
    </row>
    <row r="4" spans="1:16" s="5" customFormat="1" ht="29.25" customHeight="1">
      <c r="A4" s="674"/>
      <c r="B4" s="649"/>
      <c r="C4" s="633" t="s">
        <v>458</v>
      </c>
      <c r="D4" s="635" t="s">
        <v>500</v>
      </c>
      <c r="E4" s="633" t="s">
        <v>501</v>
      </c>
      <c r="F4" s="637" t="s">
        <v>502</v>
      </c>
      <c r="G4" s="672"/>
      <c r="H4" s="675" t="s">
        <v>458</v>
      </c>
      <c r="I4" s="638" t="s">
        <v>476</v>
      </c>
      <c r="J4" s="638"/>
      <c r="K4" s="674"/>
      <c r="L4" s="643" t="s">
        <v>477</v>
      </c>
      <c r="M4" s="638"/>
      <c r="N4" s="674"/>
      <c r="O4" s="672"/>
      <c r="P4" s="34"/>
    </row>
    <row r="5" spans="1:16" s="5" customFormat="1" ht="39" customHeight="1">
      <c r="A5" s="674"/>
      <c r="B5" s="649"/>
      <c r="C5" s="634"/>
      <c r="D5" s="629"/>
      <c r="E5" s="634"/>
      <c r="F5" s="629"/>
      <c r="G5" s="672"/>
      <c r="H5" s="675"/>
      <c r="I5" s="59" t="s">
        <v>494</v>
      </c>
      <c r="J5" s="9" t="s">
        <v>479</v>
      </c>
      <c r="K5" s="8" t="s">
        <v>142</v>
      </c>
      <c r="L5" s="9" t="s">
        <v>494</v>
      </c>
      <c r="M5" s="9" t="s">
        <v>803</v>
      </c>
      <c r="N5" s="8" t="s">
        <v>142</v>
      </c>
      <c r="O5" s="672"/>
      <c r="P5" s="34"/>
    </row>
    <row r="6" spans="1:16" s="5" customFormat="1" ht="143.25" customHeight="1">
      <c r="A6" s="10" t="s">
        <v>516</v>
      </c>
      <c r="B6" s="61">
        <f>C6+G6+H6+O6</f>
        <v>5159</v>
      </c>
      <c r="C6" s="61">
        <f>SUM(D6:F6)</f>
        <v>4625</v>
      </c>
      <c r="D6" s="61">
        <f>SUM(D7:D9)</f>
        <v>190</v>
      </c>
      <c r="E6" s="61">
        <f>SUM(E7:E9)</f>
        <v>4212</v>
      </c>
      <c r="F6" s="61">
        <f>SUM(F7:F9)</f>
        <v>223</v>
      </c>
      <c r="G6" s="61">
        <f>SUM(G7:G9)</f>
        <v>62</v>
      </c>
      <c r="H6" s="61">
        <f>I6+L6</f>
        <v>88</v>
      </c>
      <c r="I6" s="61">
        <f>SUM(J6:K6)</f>
        <v>86</v>
      </c>
      <c r="J6" s="61">
        <f>SUM(J7:J9)</f>
        <v>35</v>
      </c>
      <c r="K6" s="61">
        <f>SUM(K7:K9)</f>
        <v>51</v>
      </c>
      <c r="L6" s="61">
        <f>SUM(M6:N6)</f>
        <v>2</v>
      </c>
      <c r="M6" s="61">
        <f>SUM(M7:M9)</f>
        <v>0</v>
      </c>
      <c r="N6" s="61">
        <f>SUM(N7:N9)</f>
        <v>2</v>
      </c>
      <c r="O6" s="61">
        <f>SUM(O7:O9)</f>
        <v>384</v>
      </c>
      <c r="P6" s="34"/>
    </row>
    <row r="7" spans="1:15" s="12" customFormat="1" ht="143.25" customHeight="1">
      <c r="A7" s="10" t="s">
        <v>517</v>
      </c>
      <c r="B7" s="61">
        <f>C7+G7+H7+O7</f>
        <v>1375</v>
      </c>
      <c r="C7" s="61">
        <f>SUM(D7:F7)</f>
        <v>1151</v>
      </c>
      <c r="D7" s="61">
        <v>34</v>
      </c>
      <c r="E7" s="61">
        <v>1080</v>
      </c>
      <c r="F7" s="61">
        <v>37</v>
      </c>
      <c r="G7" s="61">
        <v>21</v>
      </c>
      <c r="H7" s="61">
        <f>I7+L7</f>
        <v>23</v>
      </c>
      <c r="I7" s="61">
        <f>SUM(J7:K7)</f>
        <v>22</v>
      </c>
      <c r="J7" s="61">
        <v>7</v>
      </c>
      <c r="K7" s="61">
        <v>15</v>
      </c>
      <c r="L7" s="61">
        <f>SUM(M7:N7)</f>
        <v>1</v>
      </c>
      <c r="M7" s="61">
        <v>0</v>
      </c>
      <c r="N7" s="61">
        <v>1</v>
      </c>
      <c r="O7" s="61">
        <v>180</v>
      </c>
    </row>
    <row r="8" spans="1:15" s="12" customFormat="1" ht="143.25" customHeight="1">
      <c r="A8" s="10" t="s">
        <v>518</v>
      </c>
      <c r="B8" s="61">
        <f>C8+G8+H8+O8</f>
        <v>1068</v>
      </c>
      <c r="C8" s="61">
        <f>SUM(D8:F8)</f>
        <v>984</v>
      </c>
      <c r="D8" s="61">
        <v>31</v>
      </c>
      <c r="E8" s="61">
        <v>932</v>
      </c>
      <c r="F8" s="61">
        <v>21</v>
      </c>
      <c r="G8" s="61">
        <v>6</v>
      </c>
      <c r="H8" s="61">
        <f>I8+L8</f>
        <v>19</v>
      </c>
      <c r="I8" s="61">
        <f>SUM(J8:K8)</f>
        <v>19</v>
      </c>
      <c r="J8" s="61">
        <v>7</v>
      </c>
      <c r="K8" s="61">
        <v>12</v>
      </c>
      <c r="L8" s="61">
        <f>SUM(M8:N8)</f>
        <v>0</v>
      </c>
      <c r="M8" s="61">
        <v>0</v>
      </c>
      <c r="N8" s="61">
        <v>0</v>
      </c>
      <c r="O8" s="61">
        <v>59</v>
      </c>
    </row>
    <row r="9" spans="1:15" s="15" customFormat="1" ht="143.25" customHeight="1">
      <c r="A9" s="10" t="s">
        <v>519</v>
      </c>
      <c r="B9" s="61">
        <f>C9+G9+H9+O9</f>
        <v>2716</v>
      </c>
      <c r="C9" s="61">
        <f>SUM(D9:F9)</f>
        <v>2490</v>
      </c>
      <c r="D9" s="62">
        <v>125</v>
      </c>
      <c r="E9" s="62">
        <v>2200</v>
      </c>
      <c r="F9" s="62">
        <v>165</v>
      </c>
      <c r="G9" s="62">
        <v>35</v>
      </c>
      <c r="H9" s="61">
        <f>I9+L9</f>
        <v>46</v>
      </c>
      <c r="I9" s="61">
        <f>SUM(J9:K9)</f>
        <v>45</v>
      </c>
      <c r="J9" s="62">
        <v>21</v>
      </c>
      <c r="K9" s="62">
        <v>24</v>
      </c>
      <c r="L9" s="61">
        <f>SUM(M9:N9)</f>
        <v>1</v>
      </c>
      <c r="M9" s="62">
        <v>0</v>
      </c>
      <c r="N9" s="62">
        <v>1</v>
      </c>
      <c r="O9" s="62">
        <v>145</v>
      </c>
    </row>
    <row r="10" spans="1:15" ht="19.5" customHeight="1">
      <c r="A10" s="623" t="s">
        <v>505</v>
      </c>
      <c r="B10" s="615"/>
      <c r="C10" s="615"/>
      <c r="D10" s="615"/>
      <c r="E10" s="615"/>
      <c r="F10" s="615"/>
      <c r="G10" s="615"/>
      <c r="H10" s="615"/>
      <c r="I10" s="615"/>
      <c r="J10" s="615"/>
      <c r="K10" s="615"/>
      <c r="L10" s="615"/>
      <c r="M10" s="615"/>
      <c r="N10" s="615"/>
      <c r="O10" s="615"/>
    </row>
    <row r="11" spans="1:15" ht="19.5" customHeight="1">
      <c r="A11" s="18"/>
      <c r="B11" s="37"/>
      <c r="C11" s="37"/>
      <c r="D11" s="37"/>
      <c r="E11" s="37"/>
      <c r="F11" s="37"/>
      <c r="G11" s="37"/>
      <c r="H11" s="37"/>
      <c r="I11" s="37"/>
      <c r="J11" s="37"/>
      <c r="K11" s="37"/>
      <c r="L11" s="37"/>
      <c r="M11" s="37"/>
      <c r="N11" s="37"/>
      <c r="O11" s="37"/>
    </row>
  </sheetData>
  <mergeCells count="18">
    <mergeCell ref="A1:H1"/>
    <mergeCell ref="A2:H2"/>
    <mergeCell ref="I1:O1"/>
    <mergeCell ref="I2:N2"/>
    <mergeCell ref="A10:O10"/>
    <mergeCell ref="A3:A5"/>
    <mergeCell ref="B3:B5"/>
    <mergeCell ref="G3:G5"/>
    <mergeCell ref="C3:F3"/>
    <mergeCell ref="H3:N3"/>
    <mergeCell ref="O3:O5"/>
    <mergeCell ref="C4:C5"/>
    <mergeCell ref="D4:D5"/>
    <mergeCell ref="L4:N4"/>
    <mergeCell ref="E4:E5"/>
    <mergeCell ref="F4:F5"/>
    <mergeCell ref="H4:H5"/>
    <mergeCell ref="I4:K4"/>
  </mergeCells>
  <printOptions/>
  <pageMargins left="0.6299212598425197" right="0" top="0.5905511811023623" bottom="0.7874015748031497"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60"/>
  <sheetViews>
    <sheetView workbookViewId="0" topLeftCell="A37">
      <selection activeCell="I30" sqref="I30"/>
    </sheetView>
  </sheetViews>
  <sheetFormatPr defaultColWidth="9.00390625" defaultRowHeight="74.25" customHeight="1"/>
  <cols>
    <col min="1" max="1" width="10.50390625" style="52" customWidth="1"/>
    <col min="2" max="3" width="10.625" style="1" customWidth="1"/>
    <col min="4" max="4" width="14.75390625" style="1" customWidth="1"/>
    <col min="5" max="5" width="12.875" style="1" customWidth="1"/>
    <col min="6" max="6" width="17.25390625" style="1" customWidth="1"/>
    <col min="7" max="7" width="12.625" style="1" customWidth="1"/>
    <col min="8" max="16384" width="8.25390625" style="1" customWidth="1"/>
  </cols>
  <sheetData>
    <row r="1" spans="1:7" ht="33" customHeight="1">
      <c r="A1" s="660" t="s">
        <v>525</v>
      </c>
      <c r="B1" s="660"/>
      <c r="C1" s="660"/>
      <c r="D1" s="660"/>
      <c r="E1" s="660"/>
      <c r="F1" s="660"/>
      <c r="G1" s="660"/>
    </row>
    <row r="2" spans="1:7" s="5" customFormat="1" ht="33" customHeight="1">
      <c r="A2" s="530" t="s">
        <v>129</v>
      </c>
      <c r="B2" s="551"/>
      <c r="C2" s="551"/>
      <c r="D2" s="551"/>
      <c r="E2" s="551"/>
      <c r="F2" s="551"/>
      <c r="G2" s="551"/>
    </row>
    <row r="3" spans="1:8" s="5" customFormat="1" ht="29.25" customHeight="1">
      <c r="A3" s="663" t="s">
        <v>454</v>
      </c>
      <c r="B3" s="616" t="s">
        <v>455</v>
      </c>
      <c r="C3" s="617" t="s">
        <v>456</v>
      </c>
      <c r="D3" s="617"/>
      <c r="E3" s="617"/>
      <c r="F3" s="617"/>
      <c r="G3" s="602" t="s">
        <v>457</v>
      </c>
      <c r="H3" s="34"/>
    </row>
    <row r="4" spans="1:8" s="5" customFormat="1" ht="35.25" customHeight="1">
      <c r="A4" s="663"/>
      <c r="B4" s="616"/>
      <c r="C4" s="25" t="s">
        <v>458</v>
      </c>
      <c r="D4" s="23" t="s">
        <v>459</v>
      </c>
      <c r="E4" s="23" t="s">
        <v>460</v>
      </c>
      <c r="F4" s="430" t="s">
        <v>461</v>
      </c>
      <c r="G4" s="602"/>
      <c r="H4" s="34"/>
    </row>
    <row r="5" spans="1:7" s="12" customFormat="1" ht="25.5" customHeight="1">
      <c r="A5" s="65" t="s">
        <v>526</v>
      </c>
      <c r="B5" s="61">
        <f>SUM(D5:G5)</f>
        <v>19976</v>
      </c>
      <c r="C5" s="61">
        <f>SUM(D5:F5)</f>
        <v>19825</v>
      </c>
      <c r="D5" s="61">
        <f>SUM(D6:D29)+SUM(D34:D54)</f>
        <v>5761</v>
      </c>
      <c r="E5" s="61">
        <f>SUM(E6:E29)+SUM(E34:E54)</f>
        <v>13649</v>
      </c>
      <c r="F5" s="61">
        <f>SUM(F6:F29)+SUM(F34:F54)</f>
        <v>415</v>
      </c>
      <c r="G5" s="61">
        <f>SUM(G6:G29)+SUM(G34:G54)</f>
        <v>151</v>
      </c>
    </row>
    <row r="6" spans="1:7" s="12" customFormat="1" ht="25.5" customHeight="1">
      <c r="A6" s="66" t="s">
        <v>527</v>
      </c>
      <c r="B6" s="61">
        <f aca="true" t="shared" si="0" ref="B6:B29">SUM(D6:G6)</f>
        <v>500</v>
      </c>
      <c r="C6" s="61">
        <f aca="true" t="shared" si="1" ref="C6:C29">SUM(D6:F6)</f>
        <v>500</v>
      </c>
      <c r="D6" s="61">
        <v>500</v>
      </c>
      <c r="E6" s="61">
        <v>0</v>
      </c>
      <c r="F6" s="61">
        <v>0</v>
      </c>
      <c r="G6" s="61">
        <v>0</v>
      </c>
    </row>
    <row r="7" spans="1:7" s="12" customFormat="1" ht="25.5" customHeight="1">
      <c r="A7" s="66" t="s">
        <v>805</v>
      </c>
      <c r="B7" s="61">
        <f t="shared" si="0"/>
        <v>417</v>
      </c>
      <c r="C7" s="61">
        <f t="shared" si="1"/>
        <v>417</v>
      </c>
      <c r="D7" s="61">
        <v>417</v>
      </c>
      <c r="E7" s="61">
        <v>0</v>
      </c>
      <c r="F7" s="61">
        <v>0</v>
      </c>
      <c r="G7" s="61">
        <v>0</v>
      </c>
    </row>
    <row r="8" spans="1:7" s="12" customFormat="1" ht="25.5" customHeight="1">
      <c r="A8" s="66" t="s">
        <v>806</v>
      </c>
      <c r="B8" s="61">
        <f t="shared" si="0"/>
        <v>706</v>
      </c>
      <c r="C8" s="61">
        <f t="shared" si="1"/>
        <v>706</v>
      </c>
      <c r="D8" s="61">
        <v>706</v>
      </c>
      <c r="E8" s="61">
        <v>0</v>
      </c>
      <c r="F8" s="61">
        <v>0</v>
      </c>
      <c r="G8" s="61">
        <v>0</v>
      </c>
    </row>
    <row r="9" spans="1:7" s="12" customFormat="1" ht="25.5" customHeight="1">
      <c r="A9" s="66" t="s">
        <v>807</v>
      </c>
      <c r="B9" s="61">
        <f t="shared" si="0"/>
        <v>620</v>
      </c>
      <c r="C9" s="61">
        <f t="shared" si="1"/>
        <v>620</v>
      </c>
      <c r="D9" s="61">
        <v>620</v>
      </c>
      <c r="E9" s="61">
        <v>0</v>
      </c>
      <c r="F9" s="61">
        <v>0</v>
      </c>
      <c r="G9" s="61"/>
    </row>
    <row r="10" spans="1:7" s="12" customFormat="1" ht="25.5" customHeight="1">
      <c r="A10" s="66" t="s">
        <v>528</v>
      </c>
      <c r="B10" s="61">
        <f t="shared" si="0"/>
        <v>736</v>
      </c>
      <c r="C10" s="61">
        <f t="shared" si="1"/>
        <v>735</v>
      </c>
      <c r="D10" s="61">
        <v>735</v>
      </c>
      <c r="E10" s="61">
        <v>0</v>
      </c>
      <c r="F10" s="61">
        <v>0</v>
      </c>
      <c r="G10" s="61">
        <v>1</v>
      </c>
    </row>
    <row r="11" spans="1:7" s="12" customFormat="1" ht="25.5" customHeight="1">
      <c r="A11" s="66" t="s">
        <v>529</v>
      </c>
      <c r="B11" s="61">
        <f t="shared" si="0"/>
        <v>560</v>
      </c>
      <c r="C11" s="61">
        <f t="shared" si="1"/>
        <v>560</v>
      </c>
      <c r="D11" s="61">
        <v>560</v>
      </c>
      <c r="E11" s="61">
        <v>0</v>
      </c>
      <c r="F11" s="61">
        <v>0</v>
      </c>
      <c r="G11" s="61"/>
    </row>
    <row r="12" spans="1:7" s="12" customFormat="1" ht="25.5" customHeight="1">
      <c r="A12" s="66" t="s">
        <v>530</v>
      </c>
      <c r="B12" s="61">
        <f t="shared" si="0"/>
        <v>435</v>
      </c>
      <c r="C12" s="61">
        <f t="shared" si="1"/>
        <v>434</v>
      </c>
      <c r="D12" s="61">
        <v>434</v>
      </c>
      <c r="E12" s="61">
        <v>0</v>
      </c>
      <c r="F12" s="61">
        <v>0</v>
      </c>
      <c r="G12" s="61">
        <v>1</v>
      </c>
    </row>
    <row r="13" spans="1:7" ht="25.5" customHeight="1">
      <c r="A13" s="66" t="s">
        <v>531</v>
      </c>
      <c r="B13" s="61">
        <f t="shared" si="0"/>
        <v>274</v>
      </c>
      <c r="C13" s="61">
        <f t="shared" si="1"/>
        <v>273</v>
      </c>
      <c r="D13" s="61">
        <v>273</v>
      </c>
      <c r="E13" s="61">
        <v>0</v>
      </c>
      <c r="F13" s="61">
        <v>0</v>
      </c>
      <c r="G13" s="61">
        <v>1</v>
      </c>
    </row>
    <row r="14" spans="1:7" ht="25.5" customHeight="1">
      <c r="A14" s="66" t="s">
        <v>532</v>
      </c>
      <c r="B14" s="61">
        <f t="shared" si="0"/>
        <v>235</v>
      </c>
      <c r="C14" s="61">
        <f t="shared" si="1"/>
        <v>234</v>
      </c>
      <c r="D14" s="61">
        <v>234</v>
      </c>
      <c r="E14" s="61">
        <v>0</v>
      </c>
      <c r="F14" s="61">
        <v>0</v>
      </c>
      <c r="G14" s="61">
        <v>1</v>
      </c>
    </row>
    <row r="15" spans="1:7" ht="25.5" customHeight="1">
      <c r="A15" s="66" t="s">
        <v>533</v>
      </c>
      <c r="B15" s="61">
        <f t="shared" si="0"/>
        <v>164</v>
      </c>
      <c r="C15" s="61">
        <f t="shared" si="1"/>
        <v>159</v>
      </c>
      <c r="D15" s="61">
        <v>159</v>
      </c>
      <c r="E15" s="61">
        <v>0</v>
      </c>
      <c r="F15" s="61">
        <v>0</v>
      </c>
      <c r="G15" s="61">
        <v>5</v>
      </c>
    </row>
    <row r="16" spans="1:7" ht="25.5" customHeight="1">
      <c r="A16" s="66" t="s">
        <v>808</v>
      </c>
      <c r="B16" s="61">
        <f t="shared" si="0"/>
        <v>133</v>
      </c>
      <c r="C16" s="61">
        <f t="shared" si="1"/>
        <v>129</v>
      </c>
      <c r="D16" s="61">
        <v>129</v>
      </c>
      <c r="E16" s="61">
        <v>0</v>
      </c>
      <c r="F16" s="61">
        <v>0</v>
      </c>
      <c r="G16" s="61">
        <v>4</v>
      </c>
    </row>
    <row r="17" spans="1:7" ht="25.5" customHeight="1">
      <c r="A17" s="66" t="s">
        <v>809</v>
      </c>
      <c r="B17" s="61">
        <f t="shared" si="0"/>
        <v>108</v>
      </c>
      <c r="C17" s="61">
        <f t="shared" si="1"/>
        <v>104</v>
      </c>
      <c r="D17" s="61">
        <v>104</v>
      </c>
      <c r="E17" s="61">
        <v>0</v>
      </c>
      <c r="F17" s="61">
        <v>0</v>
      </c>
      <c r="G17" s="61">
        <v>4</v>
      </c>
    </row>
    <row r="18" spans="1:7" ht="25.5" customHeight="1">
      <c r="A18" s="66" t="s">
        <v>810</v>
      </c>
      <c r="B18" s="61">
        <f t="shared" si="0"/>
        <v>67</v>
      </c>
      <c r="C18" s="61">
        <f t="shared" si="1"/>
        <v>62</v>
      </c>
      <c r="D18" s="61">
        <v>62</v>
      </c>
      <c r="E18" s="61">
        <v>0</v>
      </c>
      <c r="F18" s="61">
        <v>0</v>
      </c>
      <c r="G18" s="61">
        <v>5</v>
      </c>
    </row>
    <row r="19" spans="1:7" ht="25.5" customHeight="1">
      <c r="A19" s="66" t="s">
        <v>811</v>
      </c>
      <c r="B19" s="61">
        <f t="shared" si="0"/>
        <v>52</v>
      </c>
      <c r="C19" s="61">
        <f t="shared" si="1"/>
        <v>47</v>
      </c>
      <c r="D19" s="61">
        <v>45</v>
      </c>
      <c r="E19" s="61">
        <v>2</v>
      </c>
      <c r="F19" s="61">
        <v>0</v>
      </c>
      <c r="G19" s="61">
        <v>5</v>
      </c>
    </row>
    <row r="20" spans="1:7" ht="25.5" customHeight="1">
      <c r="A20" s="66" t="s">
        <v>812</v>
      </c>
      <c r="B20" s="61">
        <f t="shared" si="0"/>
        <v>213</v>
      </c>
      <c r="C20" s="61">
        <f t="shared" si="1"/>
        <v>209</v>
      </c>
      <c r="D20" s="61">
        <v>41</v>
      </c>
      <c r="E20" s="61">
        <v>168</v>
      </c>
      <c r="F20" s="61">
        <v>0</v>
      </c>
      <c r="G20" s="61">
        <v>4</v>
      </c>
    </row>
    <row r="21" spans="1:7" ht="25.5" customHeight="1">
      <c r="A21" s="66" t="s">
        <v>813</v>
      </c>
      <c r="B21" s="61">
        <f t="shared" si="0"/>
        <v>219</v>
      </c>
      <c r="C21" s="61">
        <f t="shared" si="1"/>
        <v>216</v>
      </c>
      <c r="D21" s="61">
        <v>37</v>
      </c>
      <c r="E21" s="61">
        <v>179</v>
      </c>
      <c r="F21" s="61">
        <v>0</v>
      </c>
      <c r="G21" s="61">
        <v>3</v>
      </c>
    </row>
    <row r="22" spans="1:7" ht="25.5" customHeight="1">
      <c r="A22" s="66" t="s">
        <v>814</v>
      </c>
      <c r="B22" s="61">
        <f t="shared" si="0"/>
        <v>99</v>
      </c>
      <c r="C22" s="61">
        <f t="shared" si="1"/>
        <v>91</v>
      </c>
      <c r="D22" s="61">
        <v>20</v>
      </c>
      <c r="E22" s="61">
        <v>71</v>
      </c>
      <c r="F22" s="61">
        <v>0</v>
      </c>
      <c r="G22" s="61">
        <v>8</v>
      </c>
    </row>
    <row r="23" spans="1:7" ht="25.5" customHeight="1">
      <c r="A23" s="66" t="s">
        <v>815</v>
      </c>
      <c r="B23" s="61">
        <f t="shared" si="0"/>
        <v>268</v>
      </c>
      <c r="C23" s="61">
        <f t="shared" si="1"/>
        <v>260</v>
      </c>
      <c r="D23" s="61">
        <v>11</v>
      </c>
      <c r="E23" s="61">
        <v>249</v>
      </c>
      <c r="F23" s="61">
        <v>0</v>
      </c>
      <c r="G23" s="61">
        <v>8</v>
      </c>
    </row>
    <row r="24" spans="1:7" ht="25.5" customHeight="1">
      <c r="A24" s="66" t="s">
        <v>816</v>
      </c>
      <c r="B24" s="61">
        <f t="shared" si="0"/>
        <v>477</v>
      </c>
      <c r="C24" s="61">
        <f t="shared" si="1"/>
        <v>466</v>
      </c>
      <c r="D24" s="61">
        <v>7</v>
      </c>
      <c r="E24" s="61">
        <v>459</v>
      </c>
      <c r="F24" s="61">
        <v>0</v>
      </c>
      <c r="G24" s="61">
        <v>11</v>
      </c>
    </row>
    <row r="25" spans="1:7" ht="25.5" customHeight="1">
      <c r="A25" s="66" t="s">
        <v>817</v>
      </c>
      <c r="B25" s="61">
        <f t="shared" si="0"/>
        <v>435</v>
      </c>
      <c r="C25" s="61">
        <f t="shared" si="1"/>
        <v>428</v>
      </c>
      <c r="D25" s="61">
        <v>1</v>
      </c>
      <c r="E25" s="61">
        <v>427</v>
      </c>
      <c r="F25" s="61">
        <v>0</v>
      </c>
      <c r="G25" s="61">
        <v>7</v>
      </c>
    </row>
    <row r="26" spans="1:7" ht="25.5" customHeight="1">
      <c r="A26" s="66" t="s">
        <v>818</v>
      </c>
      <c r="B26" s="61">
        <f t="shared" si="0"/>
        <v>342</v>
      </c>
      <c r="C26" s="61">
        <f t="shared" si="1"/>
        <v>335</v>
      </c>
      <c r="D26" s="61">
        <v>7</v>
      </c>
      <c r="E26" s="61">
        <v>328</v>
      </c>
      <c r="F26" s="61">
        <v>0</v>
      </c>
      <c r="G26" s="61">
        <v>7</v>
      </c>
    </row>
    <row r="27" spans="1:7" ht="25.5" customHeight="1">
      <c r="A27" s="66" t="s">
        <v>819</v>
      </c>
      <c r="B27" s="61">
        <f t="shared" si="0"/>
        <v>265</v>
      </c>
      <c r="C27" s="61">
        <f t="shared" si="1"/>
        <v>259</v>
      </c>
      <c r="D27" s="61">
        <v>4</v>
      </c>
      <c r="E27" s="61">
        <v>255</v>
      </c>
      <c r="F27" s="61">
        <v>0</v>
      </c>
      <c r="G27" s="61">
        <v>6</v>
      </c>
    </row>
    <row r="28" spans="1:7" ht="25.5" customHeight="1">
      <c r="A28" s="66" t="s">
        <v>820</v>
      </c>
      <c r="B28" s="61">
        <f t="shared" si="0"/>
        <v>221</v>
      </c>
      <c r="C28" s="61">
        <f t="shared" si="1"/>
        <v>210</v>
      </c>
      <c r="D28" s="61">
        <v>16</v>
      </c>
      <c r="E28" s="61">
        <v>193</v>
      </c>
      <c r="F28" s="61">
        <v>1</v>
      </c>
      <c r="G28" s="61">
        <v>11</v>
      </c>
    </row>
    <row r="29" spans="1:7" s="12" customFormat="1" ht="25.5" customHeight="1">
      <c r="A29" s="67" t="s">
        <v>534</v>
      </c>
      <c r="B29" s="64">
        <f t="shared" si="0"/>
        <v>224</v>
      </c>
      <c r="C29" s="64">
        <f t="shared" si="1"/>
        <v>219</v>
      </c>
      <c r="D29" s="64">
        <v>41</v>
      </c>
      <c r="E29" s="64">
        <v>177</v>
      </c>
      <c r="F29" s="64">
        <v>1</v>
      </c>
      <c r="G29" s="64">
        <v>5</v>
      </c>
    </row>
    <row r="30" spans="1:7" ht="33" customHeight="1">
      <c r="A30" s="660" t="s">
        <v>535</v>
      </c>
      <c r="B30" s="660"/>
      <c r="C30" s="660"/>
      <c r="D30" s="660"/>
      <c r="E30" s="660"/>
      <c r="F30" s="660"/>
      <c r="G30" s="660"/>
    </row>
    <row r="31" spans="1:7" s="5" customFormat="1" ht="33" customHeight="1">
      <c r="A31" s="530" t="s">
        <v>130</v>
      </c>
      <c r="B31" s="530"/>
      <c r="C31" s="530"/>
      <c r="D31" s="530"/>
      <c r="E31" s="530"/>
      <c r="F31" s="530"/>
      <c r="G31" s="530"/>
    </row>
    <row r="32" spans="1:8" s="5" customFormat="1" ht="29.25" customHeight="1">
      <c r="A32" s="663" t="s">
        <v>454</v>
      </c>
      <c r="B32" s="616" t="s">
        <v>455</v>
      </c>
      <c r="C32" s="617" t="s">
        <v>456</v>
      </c>
      <c r="D32" s="617"/>
      <c r="E32" s="617"/>
      <c r="F32" s="617"/>
      <c r="G32" s="602" t="s">
        <v>457</v>
      </c>
      <c r="H32" s="34"/>
    </row>
    <row r="33" spans="1:8" s="5" customFormat="1" ht="35.25" customHeight="1">
      <c r="A33" s="663"/>
      <c r="B33" s="616"/>
      <c r="C33" s="25" t="s">
        <v>458</v>
      </c>
      <c r="D33" s="23" t="s">
        <v>459</v>
      </c>
      <c r="E33" s="23" t="s">
        <v>460</v>
      </c>
      <c r="F33" s="23" t="s">
        <v>950</v>
      </c>
      <c r="G33" s="602"/>
      <c r="H33" s="34"/>
    </row>
    <row r="34" spans="1:7" s="12" customFormat="1" ht="25.5" customHeight="1">
      <c r="A34" s="66" t="s">
        <v>536</v>
      </c>
      <c r="B34" s="61">
        <f>SUM(D34:G34)</f>
        <v>260</v>
      </c>
      <c r="C34" s="61">
        <f>SUM(D34:F34)</f>
        <v>254</v>
      </c>
      <c r="D34" s="61">
        <f>'14退休(政) (2)'!C6+'15退休(公) (2)'!D32+'16退休(教) (2)'!D32+'17退伍(軍) (2)'!C34</f>
        <v>42</v>
      </c>
      <c r="E34" s="61">
        <f>'14退休(政) (2)'!D6+'15退休(公) (2)'!E32+'16退休(教) (2)'!E32+'17退伍(軍) (2)'!D34</f>
        <v>211</v>
      </c>
      <c r="F34" s="61">
        <f>'14退休(政) (2)'!E6+'15退休(公) (2)'!F32+'16退休(教) (2)'!F32</f>
        <v>1</v>
      </c>
      <c r="G34" s="61">
        <f>'15退休(公) (2)'!G32+'16退休(教) (2)'!G32</f>
        <v>6</v>
      </c>
    </row>
    <row r="35" spans="1:7" s="12" customFormat="1" ht="25.5" customHeight="1">
      <c r="A35" s="66" t="s">
        <v>537</v>
      </c>
      <c r="B35" s="61">
        <f aca="true" t="shared" si="2" ref="B35:B54">SUM(D35:G35)</f>
        <v>185</v>
      </c>
      <c r="C35" s="61">
        <f aca="true" t="shared" si="3" ref="C35:C54">SUM(D35:F35)</f>
        <v>178</v>
      </c>
      <c r="D35" s="61">
        <f>'14退休(政) (2)'!C7+'15退休(公) (2)'!D33+'16退休(教) (2)'!D33+'17退伍(軍) (2)'!C35</f>
        <v>40</v>
      </c>
      <c r="E35" s="61">
        <f>'14退休(政) (2)'!D7+'15退休(公) (2)'!E33+'16退休(教) (2)'!E33+'17退伍(軍) (2)'!D35</f>
        <v>138</v>
      </c>
      <c r="F35" s="61">
        <f>'14退休(政) (2)'!E7+'15退休(公) (2)'!F33+'16退休(教) (2)'!F33</f>
        <v>0</v>
      </c>
      <c r="G35" s="61">
        <f>'15退休(公) (2)'!G33+'16退休(教) (2)'!G33</f>
        <v>7</v>
      </c>
    </row>
    <row r="36" spans="1:7" s="12" customFormat="1" ht="25.5" customHeight="1">
      <c r="A36" s="66" t="s">
        <v>538</v>
      </c>
      <c r="B36" s="61">
        <f t="shared" si="2"/>
        <v>166</v>
      </c>
      <c r="C36" s="61">
        <f t="shared" si="3"/>
        <v>162</v>
      </c>
      <c r="D36" s="61">
        <f>'14退休(政) (2)'!C8+'15退休(公) (2)'!D34+'16退休(教) (2)'!D34+'17退伍(軍) (2)'!C36</f>
        <v>41</v>
      </c>
      <c r="E36" s="61">
        <f>'14退休(政) (2)'!D8+'15退休(公) (2)'!E34+'16退休(教) (2)'!E34+'17退伍(軍) (2)'!D36</f>
        <v>121</v>
      </c>
      <c r="F36" s="61">
        <f>'14退休(政) (2)'!E8+'15退休(公) (2)'!F34+'16退休(教) (2)'!F34</f>
        <v>0</v>
      </c>
      <c r="G36" s="61">
        <f>'15退休(公) (2)'!G34+'16退休(教) (2)'!G34</f>
        <v>4</v>
      </c>
    </row>
    <row r="37" spans="1:7" ht="25.5" customHeight="1">
      <c r="A37" s="66" t="s">
        <v>539</v>
      </c>
      <c r="B37" s="61">
        <f t="shared" si="2"/>
        <v>103</v>
      </c>
      <c r="C37" s="61">
        <f t="shared" si="3"/>
        <v>99</v>
      </c>
      <c r="D37" s="61">
        <f>'14退休(政) (2)'!C9+'15退休(公) (2)'!D35+'16退休(教) (2)'!D35+'17退伍(軍) (2)'!C37</f>
        <v>11</v>
      </c>
      <c r="E37" s="61">
        <f>'14退休(政) (2)'!D9+'15退休(公) (2)'!E35+'16退休(教) (2)'!E35+'17退伍(軍) (2)'!D37</f>
        <v>88</v>
      </c>
      <c r="F37" s="61">
        <f>'14退休(政) (2)'!E9+'15退休(公) (2)'!F35+'16退休(教) (2)'!F35</f>
        <v>0</v>
      </c>
      <c r="G37" s="61">
        <f>'15退休(公) (2)'!G35+'16退休(教) (2)'!G35</f>
        <v>4</v>
      </c>
    </row>
    <row r="38" spans="1:7" ht="25.5" customHeight="1">
      <c r="A38" s="66" t="s">
        <v>540</v>
      </c>
      <c r="B38" s="61">
        <f t="shared" si="2"/>
        <v>3168</v>
      </c>
      <c r="C38" s="61">
        <f t="shared" si="3"/>
        <v>3165</v>
      </c>
      <c r="D38" s="61">
        <f>'14退休(政) (2)'!C10+'15退休(公) (2)'!D36+'16退休(教) (2)'!D36+'17退伍(軍) (2)'!C38</f>
        <v>27</v>
      </c>
      <c r="E38" s="61">
        <f>'14退休(政) (2)'!D10+'15退休(公) (2)'!E36+'16退休(教) (2)'!E36+'17退伍(軍) (2)'!D38</f>
        <v>3086</v>
      </c>
      <c r="F38" s="61">
        <f>'14退休(政) (2)'!E10+'15退休(公) (2)'!F36+'16退休(教) (2)'!F36</f>
        <v>52</v>
      </c>
      <c r="G38" s="61">
        <f>'15退休(公) (2)'!G36+'16退休(教) (2)'!G36</f>
        <v>3</v>
      </c>
    </row>
    <row r="39" spans="1:7" ht="25.5" customHeight="1">
      <c r="A39" s="66" t="s">
        <v>541</v>
      </c>
      <c r="B39" s="61">
        <f t="shared" si="2"/>
        <v>931</v>
      </c>
      <c r="C39" s="61">
        <f t="shared" si="3"/>
        <v>926</v>
      </c>
      <c r="D39" s="61">
        <f>'14退休(政) (2)'!C11+'15退休(公) (2)'!D37+'16退休(教) (2)'!D37+'17退伍(軍) (2)'!C39</f>
        <v>16</v>
      </c>
      <c r="E39" s="61">
        <f>'14退休(政) (2)'!D11+'15退休(公) (2)'!E37+'16退休(教) (2)'!E37+'17退伍(軍) (2)'!D39</f>
        <v>895</v>
      </c>
      <c r="F39" s="61">
        <f>'14退休(政) (2)'!E11+'15退休(公) (2)'!F37+'16退休(教) (2)'!F37</f>
        <v>15</v>
      </c>
      <c r="G39" s="61">
        <f>'15退休(公) (2)'!G37+'16退休(教) (2)'!G37</f>
        <v>5</v>
      </c>
    </row>
    <row r="40" spans="1:7" ht="25.5" customHeight="1">
      <c r="A40" s="66" t="s">
        <v>542</v>
      </c>
      <c r="B40" s="61">
        <f t="shared" si="2"/>
        <v>631</v>
      </c>
      <c r="C40" s="61">
        <f t="shared" si="3"/>
        <v>629</v>
      </c>
      <c r="D40" s="61">
        <f>'14退休(政) (2)'!C12+'15退休(公) (2)'!D38+'16退休(教) (2)'!D38+'17退伍(軍) (2)'!C40</f>
        <v>6</v>
      </c>
      <c r="E40" s="61">
        <f>'14退休(政) (2)'!D12+'15退休(公) (2)'!E38+'16退休(教) (2)'!E38+'17退伍(軍) (2)'!D40</f>
        <v>602</v>
      </c>
      <c r="F40" s="61">
        <f>'14退休(政) (2)'!E12+'15退休(公) (2)'!F38+'16退休(教) (2)'!F38</f>
        <v>21</v>
      </c>
      <c r="G40" s="61">
        <f>'15退休(公) (2)'!G38+'16退休(教) (2)'!G38</f>
        <v>2</v>
      </c>
    </row>
    <row r="41" spans="1:7" ht="25.5" customHeight="1">
      <c r="A41" s="66" t="s">
        <v>543</v>
      </c>
      <c r="B41" s="61">
        <f t="shared" si="2"/>
        <v>464</v>
      </c>
      <c r="C41" s="61">
        <f t="shared" si="3"/>
        <v>458</v>
      </c>
      <c r="D41" s="61">
        <f>'14退休(政) (2)'!C13+'15退休(公) (2)'!D39+'16退休(教) (2)'!D39+'17退伍(軍) (2)'!C41</f>
        <v>6</v>
      </c>
      <c r="E41" s="61">
        <f>'14退休(政) (2)'!D13+'15退休(公) (2)'!E39+'16退休(教) (2)'!E39+'17退伍(軍) (2)'!D41</f>
        <v>440</v>
      </c>
      <c r="F41" s="61">
        <f>'14退休(政) (2)'!E13+'15退休(公) (2)'!F39+'16退休(教) (2)'!F39</f>
        <v>12</v>
      </c>
      <c r="G41" s="61">
        <f>'15退休(公) (2)'!G39+'16退休(教) (2)'!G39</f>
        <v>6</v>
      </c>
    </row>
    <row r="42" spans="1:7" ht="25.5" customHeight="1">
      <c r="A42" s="66" t="s">
        <v>544</v>
      </c>
      <c r="B42" s="61">
        <f t="shared" si="2"/>
        <v>193</v>
      </c>
      <c r="C42" s="61">
        <f t="shared" si="3"/>
        <v>188</v>
      </c>
      <c r="D42" s="61">
        <f>'14退休(政) (2)'!C14+'15退休(公) (2)'!D40+'16退休(教) (2)'!D40+'17退伍(軍) (2)'!C42</f>
        <v>5</v>
      </c>
      <c r="E42" s="61">
        <f>'14退休(政) (2)'!D14+'15退休(公) (2)'!E40+'16退休(教) (2)'!E40+'17退伍(軍) (2)'!D42</f>
        <v>176</v>
      </c>
      <c r="F42" s="61">
        <f>'14退休(政) (2)'!E14+'15退休(公) (2)'!F40+'16退休(教) (2)'!F40</f>
        <v>7</v>
      </c>
      <c r="G42" s="61">
        <f>'15退休(公) (2)'!G40+'16退休(教) (2)'!G40</f>
        <v>5</v>
      </c>
    </row>
    <row r="43" spans="1:7" ht="25.5" customHeight="1">
      <c r="A43" s="66" t="s">
        <v>545</v>
      </c>
      <c r="B43" s="61">
        <f t="shared" si="2"/>
        <v>2707</v>
      </c>
      <c r="C43" s="61">
        <f t="shared" si="3"/>
        <v>2701</v>
      </c>
      <c r="D43" s="61">
        <f>'14退休(政) (2)'!C15+'15退休(公) (2)'!D41+'16退休(教) (2)'!D41+'17退伍(軍) (2)'!C43</f>
        <v>15</v>
      </c>
      <c r="E43" s="61">
        <f>'14退休(政) (2)'!D15+'15退休(公) (2)'!E41+'16退休(教) (2)'!E41+'17退伍(軍) (2)'!D43</f>
        <v>2625</v>
      </c>
      <c r="F43" s="61">
        <f>'14退休(政) (2)'!E15+'15退休(公) (2)'!F41+'16退休(教) (2)'!F41</f>
        <v>61</v>
      </c>
      <c r="G43" s="61">
        <f>'15退休(公) (2)'!G41+'16退休(教) (2)'!G41</f>
        <v>6</v>
      </c>
    </row>
    <row r="44" spans="1:7" ht="25.5" customHeight="1">
      <c r="A44" s="66" t="s">
        <v>546</v>
      </c>
      <c r="B44" s="61">
        <f t="shared" si="2"/>
        <v>180</v>
      </c>
      <c r="C44" s="61">
        <f t="shared" si="3"/>
        <v>179</v>
      </c>
      <c r="D44" s="61">
        <f>'14退休(政) (2)'!C16+'15退休(公) (2)'!D42+'16退休(教) (2)'!D42+'17退伍(軍) (2)'!C44</f>
        <v>8</v>
      </c>
      <c r="E44" s="61">
        <f>'14退休(政) (2)'!D16+'15退休(公) (2)'!E42+'16退休(教) (2)'!E42+'17退伍(軍) (2)'!D44</f>
        <v>163</v>
      </c>
      <c r="F44" s="61">
        <f>'14退休(政) (2)'!E16+'15退休(公) (2)'!F42+'16退休(教) (2)'!F42</f>
        <v>8</v>
      </c>
      <c r="G44" s="61">
        <f>'15退休(公) (2)'!G42+'16退休(教) (2)'!G42</f>
        <v>1</v>
      </c>
    </row>
    <row r="45" spans="1:7" ht="25.5" customHeight="1">
      <c r="A45" s="66" t="s">
        <v>547</v>
      </c>
      <c r="B45" s="61">
        <f t="shared" si="2"/>
        <v>260</v>
      </c>
      <c r="C45" s="61">
        <f t="shared" si="3"/>
        <v>257</v>
      </c>
      <c r="D45" s="61">
        <f>'14退休(政) (2)'!C17+'15退休(公) (2)'!D43+'16退休(教) (2)'!D43+'17退伍(軍) (2)'!C45</f>
        <v>7</v>
      </c>
      <c r="E45" s="61">
        <f>'14退休(政) (2)'!D17+'15退休(公) (2)'!E43+'16退休(教) (2)'!E43+'17退伍(軍) (2)'!D45</f>
        <v>243</v>
      </c>
      <c r="F45" s="61">
        <f>'14退休(政) (2)'!E17+'15退休(公) (2)'!F43+'16退休(教) (2)'!F43</f>
        <v>7</v>
      </c>
      <c r="G45" s="61">
        <f>'15退休(公) (2)'!G43+'16退休(教) (2)'!G43</f>
        <v>3</v>
      </c>
    </row>
    <row r="46" spans="1:7" ht="25.5" customHeight="1">
      <c r="A46" s="66" t="s">
        <v>548</v>
      </c>
      <c r="B46" s="61">
        <f t="shared" si="2"/>
        <v>325</v>
      </c>
      <c r="C46" s="61">
        <f t="shared" si="3"/>
        <v>324</v>
      </c>
      <c r="D46" s="61">
        <f>'14退休(政) (2)'!C18+'15退休(公) (2)'!D44+'16退休(教) (2)'!D44+'17退伍(軍) (2)'!C46</f>
        <v>59</v>
      </c>
      <c r="E46" s="61">
        <f>'14退休(政) (2)'!D18+'15退休(公) (2)'!E44+'16退休(教) (2)'!E44+'17退伍(軍) (2)'!D46</f>
        <v>257</v>
      </c>
      <c r="F46" s="61">
        <f>'14退休(政) (2)'!E18+'15退休(公) (2)'!F44+'16退休(教) (2)'!F44</f>
        <v>8</v>
      </c>
      <c r="G46" s="61">
        <f>'15退休(公) (2)'!G44+'16退休(教) (2)'!G44</f>
        <v>1</v>
      </c>
    </row>
    <row r="47" spans="1:7" ht="25.5" customHeight="1">
      <c r="A47" s="66" t="s">
        <v>549</v>
      </c>
      <c r="B47" s="61">
        <f t="shared" si="2"/>
        <v>311</v>
      </c>
      <c r="C47" s="61">
        <f t="shared" si="3"/>
        <v>311</v>
      </c>
      <c r="D47" s="61">
        <f>'14退休(政) (2)'!C19+'15退休(公) (2)'!D45+'16退休(教) (2)'!D45+'17退伍(軍) (2)'!C47</f>
        <v>11</v>
      </c>
      <c r="E47" s="61">
        <f>'14退休(政) (2)'!D19+'15退休(公) (2)'!E45+'16退休(教) (2)'!E45+'17退伍(軍) (2)'!D47</f>
        <v>277</v>
      </c>
      <c r="F47" s="61">
        <f>'14退休(政) (2)'!E19+'15退休(公) (2)'!F45+'16退休(教) (2)'!F45</f>
        <v>23</v>
      </c>
      <c r="G47" s="61">
        <f>'15退休(公) (2)'!G45+'16退休(教) (2)'!G45</f>
        <v>0</v>
      </c>
    </row>
    <row r="48" spans="1:7" ht="25.5" customHeight="1">
      <c r="A48" s="66" t="s">
        <v>550</v>
      </c>
      <c r="B48" s="61">
        <f t="shared" si="2"/>
        <v>523</v>
      </c>
      <c r="C48" s="61">
        <f t="shared" si="3"/>
        <v>523</v>
      </c>
      <c r="D48" s="61">
        <f>'14退休(政) (2)'!C20+'15退休(公) (2)'!D46+'16退休(教) (2)'!D46+'17退伍(軍) (2)'!C48</f>
        <v>52</v>
      </c>
      <c r="E48" s="61">
        <f>'14退休(政) (2)'!D20+'15退休(公) (2)'!E46+'16退休(教) (2)'!E46+'17退伍(軍) (2)'!D48</f>
        <v>452</v>
      </c>
      <c r="F48" s="61">
        <f>'14退休(政) (2)'!E20+'15退休(公) (2)'!F46+'16退休(教) (2)'!F46</f>
        <v>19</v>
      </c>
      <c r="G48" s="61">
        <f>'15退休(公) (2)'!G46+'16退休(教) (2)'!G46</f>
        <v>0</v>
      </c>
    </row>
    <row r="49" spans="1:7" ht="25.5" customHeight="1">
      <c r="A49" s="66" t="s">
        <v>551</v>
      </c>
      <c r="B49" s="61">
        <f t="shared" si="2"/>
        <v>160</v>
      </c>
      <c r="C49" s="61">
        <f t="shared" si="3"/>
        <v>160</v>
      </c>
      <c r="D49" s="61">
        <f>'14退休(政) (2)'!C21+'15退休(公) (2)'!D47+'16退休(教) (2)'!D47+'17退伍(軍) (2)'!C49</f>
        <v>14</v>
      </c>
      <c r="E49" s="61">
        <f>'14退休(政) (2)'!D21+'15退休(公) (2)'!E47+'16退休(教) (2)'!E47+'17退伍(軍) (2)'!D49</f>
        <v>140</v>
      </c>
      <c r="F49" s="61">
        <f>'14退休(政) (2)'!E21+'15退休(公) (2)'!F47+'16退休(教) (2)'!F47</f>
        <v>6</v>
      </c>
      <c r="G49" s="61">
        <f>'15退休(公) (2)'!G47+'16退休(教) (2)'!G47</f>
        <v>0</v>
      </c>
    </row>
    <row r="50" spans="1:7" ht="25.5" customHeight="1">
      <c r="A50" s="66" t="s">
        <v>552</v>
      </c>
      <c r="B50" s="61">
        <f t="shared" si="2"/>
        <v>204</v>
      </c>
      <c r="C50" s="61">
        <f t="shared" si="3"/>
        <v>204</v>
      </c>
      <c r="D50" s="61">
        <f>'14退休(政) (2)'!C22+'15退休(公) (2)'!D48+'16退休(教) (2)'!D48+'17退伍(軍) (2)'!C50</f>
        <v>22</v>
      </c>
      <c r="E50" s="61">
        <f>'14退休(政) (2)'!D22+'15退休(公) (2)'!E48+'16退休(教) (2)'!E48+'17退伍(軍) (2)'!D50</f>
        <v>167</v>
      </c>
      <c r="F50" s="61">
        <f>'14退休(政) (2)'!E22+'15退休(公) (2)'!F48+'16退休(教) (2)'!F48</f>
        <v>15</v>
      </c>
      <c r="G50" s="61">
        <f>'15退休(公) (2)'!G48+'16退休(教) (2)'!G48</f>
        <v>0</v>
      </c>
    </row>
    <row r="51" spans="1:7" ht="25.5" customHeight="1">
      <c r="A51" s="66" t="s">
        <v>553</v>
      </c>
      <c r="B51" s="61">
        <f t="shared" si="2"/>
        <v>209</v>
      </c>
      <c r="C51" s="61">
        <f t="shared" si="3"/>
        <v>209</v>
      </c>
      <c r="D51" s="61">
        <f>'14退休(政) (2)'!C23+'15退休(公) (2)'!D49+'16退休(教) (2)'!D49+'17退伍(軍) (2)'!C51</f>
        <v>14</v>
      </c>
      <c r="E51" s="61">
        <f>'14退休(政) (2)'!D23+'15退休(公) (2)'!E49+'16退休(教) (2)'!E49+'17退伍(軍) (2)'!D51</f>
        <v>172</v>
      </c>
      <c r="F51" s="61">
        <f>'14退休(政) (2)'!E23+'15退休(公) (2)'!F49+'16退休(教) (2)'!F49</f>
        <v>23</v>
      </c>
      <c r="G51" s="61">
        <f>'15退休(公) (2)'!G49+'16退休(教) (2)'!G49</f>
        <v>0</v>
      </c>
    </row>
    <row r="52" spans="1:7" ht="25.5" customHeight="1">
      <c r="A52" s="66" t="s">
        <v>554</v>
      </c>
      <c r="B52" s="61">
        <f t="shared" si="2"/>
        <v>205</v>
      </c>
      <c r="C52" s="61">
        <f t="shared" si="3"/>
        <v>204</v>
      </c>
      <c r="D52" s="61">
        <f>'14退休(政) (2)'!C24+'15退休(公) (2)'!D50+'16退休(教) (2)'!D50+'17退伍(軍) (2)'!C52</f>
        <v>23</v>
      </c>
      <c r="E52" s="61">
        <f>'14退休(政) (2)'!D24+'15退休(公) (2)'!E50+'16退休(教) (2)'!E50+'17退伍(軍) (2)'!D52</f>
        <v>156</v>
      </c>
      <c r="F52" s="61">
        <f>'14退休(政) (2)'!E24+'15退休(公) (2)'!F50+'16退休(教) (2)'!F50</f>
        <v>25</v>
      </c>
      <c r="G52" s="61">
        <f>'15退休(公) (2)'!G50+'16退休(教) (2)'!G50</f>
        <v>1</v>
      </c>
    </row>
    <row r="53" spans="1:7" ht="25.5" customHeight="1">
      <c r="A53" s="66" t="s">
        <v>555</v>
      </c>
      <c r="B53" s="61">
        <f t="shared" si="2"/>
        <v>984</v>
      </c>
      <c r="C53" s="61">
        <f t="shared" si="3"/>
        <v>984</v>
      </c>
      <c r="D53" s="61">
        <f>'14退休(政) (2)'!C25+'15退休(公) (2)'!D51+'16退休(教) (2)'!D51+'17退伍(軍) (2)'!C53</f>
        <v>163</v>
      </c>
      <c r="E53" s="61">
        <f>'14退休(政) (2)'!D25+'15退休(公) (2)'!E51+'16退休(教) (2)'!E51+'17退伍(軍) (2)'!D53</f>
        <v>722</v>
      </c>
      <c r="F53" s="61">
        <f>'14退休(政) (2)'!E25+'15退休(公) (2)'!F51+'16退休(教) (2)'!F51</f>
        <v>99</v>
      </c>
      <c r="G53" s="61">
        <f>'15退休(公) (2)'!G51+'16退休(教) (2)'!G51</f>
        <v>0</v>
      </c>
    </row>
    <row r="54" spans="1:7" ht="25.5" customHeight="1">
      <c r="A54" s="67" t="s">
        <v>556</v>
      </c>
      <c r="B54" s="61">
        <f t="shared" si="2"/>
        <v>37</v>
      </c>
      <c r="C54" s="61">
        <f t="shared" si="3"/>
        <v>37</v>
      </c>
      <c r="D54" s="61">
        <f>'14退休(政) (2)'!C26+'15退休(公) (2)'!D52+'16退休(教) (2)'!D52+'17退伍(軍) (2)'!C54</f>
        <v>16</v>
      </c>
      <c r="E54" s="61">
        <f>'14退休(政) (2)'!D26+'15退休(公) (2)'!E52+'16退休(教) (2)'!E52+'17退伍(軍) (2)'!D54</f>
        <v>10</v>
      </c>
      <c r="F54" s="61">
        <f>'14退休(政) (2)'!E26+'15退休(公) (2)'!F52+'16退休(教) (2)'!F52</f>
        <v>11</v>
      </c>
      <c r="G54" s="61">
        <f>'15退休(公) (2)'!G52+'16退休(教) (2)'!G52</f>
        <v>0</v>
      </c>
    </row>
    <row r="55" spans="1:7" ht="25.5" customHeight="1">
      <c r="A55" s="22" t="s">
        <v>557</v>
      </c>
      <c r="B55" s="546">
        <v>45.49</v>
      </c>
      <c r="C55" s="547">
        <v>45.51</v>
      </c>
      <c r="D55" s="547">
        <v>29.9</v>
      </c>
      <c r="E55" s="547">
        <v>51.7</v>
      </c>
      <c r="F55" s="547">
        <v>58.55</v>
      </c>
      <c r="G55" s="547">
        <v>43.05</v>
      </c>
    </row>
    <row r="56" spans="1:7" s="12" customFormat="1" ht="18.75" customHeight="1">
      <c r="A56" s="50" t="s">
        <v>558</v>
      </c>
      <c r="B56" s="50"/>
      <c r="C56" s="50"/>
      <c r="D56" s="50"/>
      <c r="E56" s="50"/>
      <c r="F56" s="50"/>
      <c r="G56" s="50"/>
    </row>
    <row r="57" spans="1:7" ht="18.75" customHeight="1">
      <c r="A57" s="18" t="s">
        <v>559</v>
      </c>
      <c r="B57" s="18"/>
      <c r="C57" s="18"/>
      <c r="D57" s="18"/>
      <c r="E57" s="18"/>
      <c r="F57" s="18"/>
      <c r="G57" s="18"/>
    </row>
    <row r="58" spans="1:7" ht="18.75" customHeight="1">
      <c r="A58" s="18" t="s">
        <v>560</v>
      </c>
      <c r="B58" s="18"/>
      <c r="C58" s="18"/>
      <c r="D58" s="18"/>
      <c r="E58" s="18"/>
      <c r="F58" s="18"/>
      <c r="G58" s="18"/>
    </row>
    <row r="59" spans="1:7" ht="18.75" customHeight="1">
      <c r="A59" s="18" t="s">
        <v>561</v>
      </c>
      <c r="B59" s="18"/>
      <c r="C59" s="18"/>
      <c r="D59" s="18"/>
      <c r="E59" s="18"/>
      <c r="F59" s="18"/>
      <c r="G59" s="18"/>
    </row>
    <row r="60" ht="32.25" customHeight="1">
      <c r="A60" s="18"/>
    </row>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sheetData>
  <mergeCells count="10">
    <mergeCell ref="A1:G1"/>
    <mergeCell ref="A3:A4"/>
    <mergeCell ref="B3:B4"/>
    <mergeCell ref="C3:F3"/>
    <mergeCell ref="G3:G4"/>
    <mergeCell ref="A30:G30"/>
    <mergeCell ref="A32:A33"/>
    <mergeCell ref="B32:B33"/>
    <mergeCell ref="C32:F32"/>
    <mergeCell ref="G32:G33"/>
  </mergeCells>
  <printOptions/>
  <pageMargins left="0.6299212598425197" right="0" top="0.5905511811023623" bottom="0.7874015748031497"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28"/>
  <sheetViews>
    <sheetView workbookViewId="0" topLeftCell="A19">
      <selection activeCell="D3" sqref="D3"/>
    </sheetView>
  </sheetViews>
  <sheetFormatPr defaultColWidth="9.00390625" defaultRowHeight="74.25" customHeight="1"/>
  <cols>
    <col min="1" max="1" width="14.125" style="52" customWidth="1"/>
    <col min="2" max="5" width="16.625" style="1" customWidth="1"/>
    <col min="6" max="16384" width="8.25390625" style="1" customWidth="1"/>
  </cols>
  <sheetData>
    <row r="1" spans="1:5" ht="33" customHeight="1">
      <c r="A1" s="660" t="s">
        <v>562</v>
      </c>
      <c r="B1" s="660"/>
      <c r="C1" s="660"/>
      <c r="D1" s="660"/>
      <c r="E1" s="660"/>
    </row>
    <row r="2" spans="2:5" s="5" customFormat="1" ht="33" customHeight="1">
      <c r="B2" s="530"/>
      <c r="C2" s="530" t="s">
        <v>131</v>
      </c>
      <c r="D2" s="530"/>
      <c r="E2" s="20" t="s">
        <v>821</v>
      </c>
    </row>
    <row r="3" spans="1:6" s="5" customFormat="1" ht="35.25" customHeight="1">
      <c r="A3" s="6" t="s">
        <v>454</v>
      </c>
      <c r="B3" s="7" t="s">
        <v>455</v>
      </c>
      <c r="C3" s="7" t="s">
        <v>491</v>
      </c>
      <c r="D3" s="7" t="s">
        <v>492</v>
      </c>
      <c r="E3" s="9" t="s">
        <v>132</v>
      </c>
      <c r="F3" s="34"/>
    </row>
    <row r="4" spans="1:5" s="12" customFormat="1" ht="26.25" customHeight="1">
      <c r="A4" s="70" t="s">
        <v>526</v>
      </c>
      <c r="B4" s="13">
        <f>SUM(C4:E4)</f>
        <v>17</v>
      </c>
      <c r="C4" s="13">
        <f>SUM(C5:C26)</f>
        <v>8</v>
      </c>
      <c r="D4" s="13">
        <f>SUM(D5:D26)</f>
        <v>7</v>
      </c>
      <c r="E4" s="13">
        <f>SUM(E5:E26)</f>
        <v>2</v>
      </c>
    </row>
    <row r="5" spans="1:5" s="12" customFormat="1" ht="26.25" customHeight="1">
      <c r="A5" s="71" t="s">
        <v>563</v>
      </c>
      <c r="B5" s="13">
        <f aca="true" t="shared" si="0" ref="B5:B26">SUM(C5:E5)</f>
        <v>0</v>
      </c>
      <c r="C5" s="13">
        <v>0</v>
      </c>
      <c r="D5" s="13">
        <v>0</v>
      </c>
      <c r="E5" s="13">
        <v>0</v>
      </c>
    </row>
    <row r="6" spans="1:5" s="12" customFormat="1" ht="26.25" customHeight="1">
      <c r="A6" s="71" t="s">
        <v>536</v>
      </c>
      <c r="B6" s="13">
        <f t="shared" si="0"/>
        <v>1</v>
      </c>
      <c r="C6" s="13">
        <v>1</v>
      </c>
      <c r="D6" s="13">
        <v>0</v>
      </c>
      <c r="E6" s="13">
        <v>0</v>
      </c>
    </row>
    <row r="7" spans="1:5" s="12" customFormat="1" ht="26.25" customHeight="1">
      <c r="A7" s="71" t="s">
        <v>537</v>
      </c>
      <c r="B7" s="13">
        <f t="shared" si="0"/>
        <v>0</v>
      </c>
      <c r="C7" s="13">
        <v>0</v>
      </c>
      <c r="D7" s="13">
        <v>0</v>
      </c>
      <c r="E7" s="13">
        <v>0</v>
      </c>
    </row>
    <row r="8" spans="1:5" s="12" customFormat="1" ht="26.25" customHeight="1">
      <c r="A8" s="71" t="s">
        <v>538</v>
      </c>
      <c r="B8" s="13">
        <f t="shared" si="0"/>
        <v>0</v>
      </c>
      <c r="C8" s="13">
        <v>0</v>
      </c>
      <c r="D8" s="13">
        <v>0</v>
      </c>
      <c r="E8" s="13">
        <v>0</v>
      </c>
    </row>
    <row r="9" spans="1:5" ht="26.25" customHeight="1">
      <c r="A9" s="71" t="s">
        <v>539</v>
      </c>
      <c r="B9" s="13">
        <f t="shared" si="0"/>
        <v>1</v>
      </c>
      <c r="C9" s="13">
        <v>1</v>
      </c>
      <c r="D9" s="13">
        <v>0</v>
      </c>
      <c r="E9" s="13">
        <v>0</v>
      </c>
    </row>
    <row r="10" spans="1:5" ht="26.25" customHeight="1">
      <c r="A10" s="71" t="s">
        <v>540</v>
      </c>
      <c r="B10" s="13">
        <f t="shared" si="0"/>
        <v>0</v>
      </c>
      <c r="C10" s="13">
        <v>0</v>
      </c>
      <c r="D10" s="13">
        <v>0</v>
      </c>
      <c r="E10" s="13">
        <v>0</v>
      </c>
    </row>
    <row r="11" spans="1:5" ht="26.25" customHeight="1">
      <c r="A11" s="71" t="s">
        <v>541</v>
      </c>
      <c r="B11" s="13">
        <f t="shared" si="0"/>
        <v>1</v>
      </c>
      <c r="C11" s="13">
        <v>1</v>
      </c>
      <c r="D11" s="13">
        <v>0</v>
      </c>
      <c r="E11" s="13">
        <v>0</v>
      </c>
    </row>
    <row r="12" spans="1:5" ht="26.25" customHeight="1">
      <c r="A12" s="71" t="s">
        <v>542</v>
      </c>
      <c r="B12" s="13">
        <f t="shared" si="0"/>
        <v>0</v>
      </c>
      <c r="C12" s="13">
        <v>0</v>
      </c>
      <c r="D12" s="13">
        <v>0</v>
      </c>
      <c r="E12" s="13">
        <v>0</v>
      </c>
    </row>
    <row r="13" spans="1:5" ht="26.25" customHeight="1">
      <c r="A13" s="71" t="s">
        <v>543</v>
      </c>
      <c r="B13" s="13">
        <f t="shared" si="0"/>
        <v>0</v>
      </c>
      <c r="C13" s="13">
        <v>0</v>
      </c>
      <c r="D13" s="13">
        <v>0</v>
      </c>
      <c r="E13" s="13">
        <v>0</v>
      </c>
    </row>
    <row r="14" spans="1:5" ht="26.25" customHeight="1">
      <c r="A14" s="71" t="s">
        <v>544</v>
      </c>
      <c r="B14" s="13">
        <f t="shared" si="0"/>
        <v>0</v>
      </c>
      <c r="C14" s="13">
        <v>0</v>
      </c>
      <c r="D14" s="13">
        <v>0</v>
      </c>
      <c r="E14" s="13">
        <v>0</v>
      </c>
    </row>
    <row r="15" spans="1:5" ht="26.25" customHeight="1">
      <c r="A15" s="71" t="s">
        <v>545</v>
      </c>
      <c r="B15" s="13">
        <f t="shared" si="0"/>
        <v>0</v>
      </c>
      <c r="C15" s="13">
        <v>0</v>
      </c>
      <c r="D15" s="13">
        <v>0</v>
      </c>
      <c r="E15" s="13">
        <v>0</v>
      </c>
    </row>
    <row r="16" spans="1:5" ht="26.25" customHeight="1">
      <c r="A16" s="71" t="s">
        <v>546</v>
      </c>
      <c r="B16" s="13">
        <f t="shared" si="0"/>
        <v>0</v>
      </c>
      <c r="C16" s="13">
        <v>0</v>
      </c>
      <c r="D16" s="13">
        <v>0</v>
      </c>
      <c r="E16" s="13">
        <v>0</v>
      </c>
    </row>
    <row r="17" spans="1:5" ht="26.25" customHeight="1">
      <c r="A17" s="71" t="s">
        <v>547</v>
      </c>
      <c r="B17" s="13">
        <f t="shared" si="0"/>
        <v>0</v>
      </c>
      <c r="C17" s="13">
        <v>0</v>
      </c>
      <c r="D17" s="13">
        <v>0</v>
      </c>
      <c r="E17" s="13">
        <v>0</v>
      </c>
    </row>
    <row r="18" spans="1:5" ht="26.25" customHeight="1">
      <c r="A18" s="71" t="s">
        <v>548</v>
      </c>
      <c r="B18" s="13">
        <f t="shared" si="0"/>
        <v>1</v>
      </c>
      <c r="C18" s="13">
        <v>0</v>
      </c>
      <c r="D18" s="13">
        <v>1</v>
      </c>
      <c r="E18" s="13">
        <v>0</v>
      </c>
    </row>
    <row r="19" spans="1:5" ht="26.25" customHeight="1">
      <c r="A19" s="71" t="s">
        <v>549</v>
      </c>
      <c r="B19" s="13">
        <f t="shared" si="0"/>
        <v>1</v>
      </c>
      <c r="C19" s="13">
        <v>0</v>
      </c>
      <c r="D19" s="13">
        <v>1</v>
      </c>
      <c r="E19" s="13">
        <v>0</v>
      </c>
    </row>
    <row r="20" spans="1:5" ht="26.25" customHeight="1">
      <c r="A20" s="71" t="s">
        <v>550</v>
      </c>
      <c r="B20" s="13">
        <f t="shared" si="0"/>
        <v>0</v>
      </c>
      <c r="C20" s="13">
        <v>0</v>
      </c>
      <c r="D20" s="13">
        <v>0</v>
      </c>
      <c r="E20" s="13">
        <v>0</v>
      </c>
    </row>
    <row r="21" spans="1:5" ht="26.25" customHeight="1">
      <c r="A21" s="71" t="s">
        <v>551</v>
      </c>
      <c r="B21" s="13">
        <f t="shared" si="0"/>
        <v>1</v>
      </c>
      <c r="C21" s="13">
        <v>1</v>
      </c>
      <c r="D21" s="13">
        <v>0</v>
      </c>
      <c r="E21" s="13">
        <v>0</v>
      </c>
    </row>
    <row r="22" spans="1:5" ht="26.25" customHeight="1">
      <c r="A22" s="71" t="s">
        <v>552</v>
      </c>
      <c r="B22" s="13">
        <f t="shared" si="0"/>
        <v>0</v>
      </c>
      <c r="C22" s="13">
        <v>0</v>
      </c>
      <c r="D22" s="13">
        <v>0</v>
      </c>
      <c r="E22" s="13">
        <v>0</v>
      </c>
    </row>
    <row r="23" spans="1:5" ht="26.25" customHeight="1">
      <c r="A23" s="71" t="s">
        <v>553</v>
      </c>
      <c r="B23" s="13">
        <f t="shared" si="0"/>
        <v>0</v>
      </c>
      <c r="C23" s="13">
        <v>0</v>
      </c>
      <c r="D23" s="13">
        <v>0</v>
      </c>
      <c r="E23" s="13">
        <v>0</v>
      </c>
    </row>
    <row r="24" spans="1:5" ht="26.25" customHeight="1">
      <c r="A24" s="71" t="s">
        <v>554</v>
      </c>
      <c r="B24" s="13">
        <f t="shared" si="0"/>
        <v>1</v>
      </c>
      <c r="C24" s="13">
        <v>0</v>
      </c>
      <c r="D24" s="13">
        <v>1</v>
      </c>
      <c r="E24" s="13">
        <v>0</v>
      </c>
    </row>
    <row r="25" spans="1:5" ht="26.25" customHeight="1">
      <c r="A25" s="71" t="s">
        <v>555</v>
      </c>
      <c r="B25" s="13">
        <f t="shared" si="0"/>
        <v>1</v>
      </c>
      <c r="C25" s="13">
        <v>0</v>
      </c>
      <c r="D25" s="13">
        <v>1</v>
      </c>
      <c r="E25" s="13">
        <v>0</v>
      </c>
    </row>
    <row r="26" spans="1:5" ht="26.25" customHeight="1">
      <c r="A26" s="72" t="s">
        <v>556</v>
      </c>
      <c r="B26" s="13">
        <f t="shared" si="0"/>
        <v>9</v>
      </c>
      <c r="C26" s="13">
        <v>4</v>
      </c>
      <c r="D26" s="17">
        <v>3</v>
      </c>
      <c r="E26" s="17">
        <v>2</v>
      </c>
    </row>
    <row r="27" spans="1:15" ht="26.25" customHeight="1">
      <c r="A27" s="6" t="s">
        <v>557</v>
      </c>
      <c r="B27" s="73">
        <v>63.53</v>
      </c>
      <c r="C27" s="73">
        <v>60.13</v>
      </c>
      <c r="D27" s="73">
        <v>65.86</v>
      </c>
      <c r="E27" s="73">
        <v>69</v>
      </c>
      <c r="F27" s="2"/>
      <c r="G27" s="2"/>
      <c r="H27" s="2"/>
      <c r="I27" s="2"/>
      <c r="J27" s="2"/>
      <c r="K27" s="2"/>
      <c r="L27" s="2"/>
      <c r="M27" s="2"/>
      <c r="N27" s="2"/>
      <c r="O27" s="2"/>
    </row>
    <row r="28" spans="1:15" s="2" customFormat="1" ht="19.5" customHeight="1">
      <c r="A28" s="50" t="s">
        <v>564</v>
      </c>
      <c r="B28" s="50"/>
      <c r="C28" s="50"/>
      <c r="D28" s="50"/>
      <c r="E28" s="50"/>
      <c r="F28" s="50"/>
      <c r="G28" s="50"/>
      <c r="H28" s="50"/>
      <c r="I28" s="50"/>
      <c r="J28" s="50"/>
      <c r="K28" s="50"/>
      <c r="L28" s="50"/>
      <c r="M28" s="50"/>
      <c r="N28" s="50"/>
      <c r="O28" s="50"/>
    </row>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sheetData>
  <mergeCells count="1">
    <mergeCell ref="A1:E1"/>
  </mergeCells>
  <printOptions/>
  <pageMargins left="0.6299212598425197" right="0" top="0.5905511811023623" bottom="0.7874015748031497"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54"/>
  <sheetViews>
    <sheetView workbookViewId="0" topLeftCell="A1">
      <selection activeCell="C30" sqref="C30:F30"/>
    </sheetView>
  </sheetViews>
  <sheetFormatPr defaultColWidth="9.00390625" defaultRowHeight="74.25" customHeight="1"/>
  <cols>
    <col min="1" max="1" width="10.875" style="52" customWidth="1"/>
    <col min="2" max="5" width="12.375" style="1" customWidth="1"/>
    <col min="6" max="6" width="13.875" style="1" customWidth="1"/>
    <col min="7" max="7" width="12.375" style="1" customWidth="1"/>
    <col min="8" max="16384" width="8.25390625" style="1" customWidth="1"/>
  </cols>
  <sheetData>
    <row r="1" spans="1:7" ht="33" customHeight="1">
      <c r="A1" s="660" t="s">
        <v>565</v>
      </c>
      <c r="B1" s="660"/>
      <c r="C1" s="660"/>
      <c r="D1" s="660"/>
      <c r="E1" s="660"/>
      <c r="F1" s="660"/>
      <c r="G1" s="660"/>
    </row>
    <row r="2" spans="1:7" s="5" customFormat="1" ht="33" customHeight="1">
      <c r="A2" s="530" t="s">
        <v>134</v>
      </c>
      <c r="B2" s="530"/>
      <c r="C2" s="530"/>
      <c r="D2" s="530" t="s">
        <v>135</v>
      </c>
      <c r="E2" s="530"/>
      <c r="F2" s="530"/>
      <c r="G2" s="20" t="s">
        <v>566</v>
      </c>
    </row>
    <row r="3" spans="1:8" s="5" customFormat="1" ht="29.25" customHeight="1">
      <c r="A3" s="674" t="s">
        <v>454</v>
      </c>
      <c r="B3" s="673" t="s">
        <v>455</v>
      </c>
      <c r="C3" s="675" t="s">
        <v>499</v>
      </c>
      <c r="D3" s="675"/>
      <c r="E3" s="675"/>
      <c r="F3" s="675"/>
      <c r="G3" s="672" t="s">
        <v>457</v>
      </c>
      <c r="H3" s="34"/>
    </row>
    <row r="4" spans="1:8" s="5" customFormat="1" ht="36" customHeight="1">
      <c r="A4" s="674"/>
      <c r="B4" s="673"/>
      <c r="C4" s="7" t="s">
        <v>458</v>
      </c>
      <c r="D4" s="7" t="s">
        <v>567</v>
      </c>
      <c r="E4" s="7" t="s">
        <v>501</v>
      </c>
      <c r="F4" s="8" t="s">
        <v>133</v>
      </c>
      <c r="G4" s="672"/>
      <c r="H4" s="34"/>
    </row>
    <row r="5" spans="1:7" s="12" customFormat="1" ht="27" customHeight="1">
      <c r="A5" s="70" t="s">
        <v>526</v>
      </c>
      <c r="B5" s="61">
        <f>SUM(D5:G5)</f>
        <v>6753</v>
      </c>
      <c r="C5" s="61">
        <f aca="true" t="shared" si="0" ref="C5:C27">SUM(D5:F5)</f>
        <v>6664</v>
      </c>
      <c r="D5" s="61">
        <f>SUM(D6:D27)+SUM(D32:D52)</f>
        <v>378</v>
      </c>
      <c r="E5" s="61">
        <f>SUM(E6:E27)+SUM(E32:E52)</f>
        <v>6096</v>
      </c>
      <c r="F5" s="61">
        <f>SUM(F6:F27)+SUM(F32:F52)</f>
        <v>190</v>
      </c>
      <c r="G5" s="61">
        <f>SUM(G6:G27)+SUM(G32:G52)</f>
        <v>89</v>
      </c>
    </row>
    <row r="6" spans="1:7" s="12" customFormat="1" ht="27" customHeight="1">
      <c r="A6" s="71" t="s">
        <v>568</v>
      </c>
      <c r="B6" s="61">
        <f aca="true" t="shared" si="1" ref="B6:B27">SUM(D6:G6)</f>
        <v>0</v>
      </c>
      <c r="C6" s="61">
        <f t="shared" si="0"/>
        <v>0</v>
      </c>
      <c r="D6" s="61">
        <f aca="true" t="shared" si="2" ref="D6:G12">SUM(E6:G6)</f>
        <v>0</v>
      </c>
      <c r="E6" s="61">
        <f t="shared" si="2"/>
        <v>0</v>
      </c>
      <c r="F6" s="61">
        <f t="shared" si="2"/>
        <v>0</v>
      </c>
      <c r="G6" s="61">
        <f t="shared" si="2"/>
        <v>0</v>
      </c>
    </row>
    <row r="7" spans="1:7" s="12" customFormat="1" ht="27" customHeight="1">
      <c r="A7" s="71" t="s">
        <v>569</v>
      </c>
      <c r="B7" s="61">
        <f t="shared" si="1"/>
        <v>0</v>
      </c>
      <c r="C7" s="61">
        <f t="shared" si="0"/>
        <v>0</v>
      </c>
      <c r="D7" s="61">
        <f t="shared" si="2"/>
        <v>0</v>
      </c>
      <c r="E7" s="61">
        <f t="shared" si="2"/>
        <v>0</v>
      </c>
      <c r="F7" s="61">
        <f t="shared" si="2"/>
        <v>0</v>
      </c>
      <c r="G7" s="61">
        <f t="shared" si="2"/>
        <v>0</v>
      </c>
    </row>
    <row r="8" spans="1:7" s="12" customFormat="1" ht="27" customHeight="1">
      <c r="A8" s="71" t="s">
        <v>528</v>
      </c>
      <c r="B8" s="61">
        <f t="shared" si="1"/>
        <v>0</v>
      </c>
      <c r="C8" s="61">
        <f t="shared" si="0"/>
        <v>0</v>
      </c>
      <c r="D8" s="61">
        <f t="shared" si="2"/>
        <v>0</v>
      </c>
      <c r="E8" s="61">
        <f t="shared" si="2"/>
        <v>0</v>
      </c>
      <c r="F8" s="61">
        <f t="shared" si="2"/>
        <v>0</v>
      </c>
      <c r="G8" s="61">
        <f t="shared" si="2"/>
        <v>0</v>
      </c>
    </row>
    <row r="9" spans="1:7" s="12" customFormat="1" ht="27" customHeight="1">
      <c r="A9" s="71" t="s">
        <v>529</v>
      </c>
      <c r="B9" s="61">
        <f t="shared" si="1"/>
        <v>0</v>
      </c>
      <c r="C9" s="61">
        <f t="shared" si="0"/>
        <v>0</v>
      </c>
      <c r="D9" s="61">
        <f t="shared" si="2"/>
        <v>0</v>
      </c>
      <c r="E9" s="61">
        <f t="shared" si="2"/>
        <v>0</v>
      </c>
      <c r="F9" s="61">
        <f t="shared" si="2"/>
        <v>0</v>
      </c>
      <c r="G9" s="61">
        <f t="shared" si="2"/>
        <v>0</v>
      </c>
    </row>
    <row r="10" spans="1:7" s="12" customFormat="1" ht="27" customHeight="1">
      <c r="A10" s="71" t="s">
        <v>530</v>
      </c>
      <c r="B10" s="61">
        <f t="shared" si="1"/>
        <v>0</v>
      </c>
      <c r="C10" s="61">
        <f t="shared" si="0"/>
        <v>0</v>
      </c>
      <c r="D10" s="61">
        <f t="shared" si="2"/>
        <v>0</v>
      </c>
      <c r="E10" s="61">
        <f t="shared" si="2"/>
        <v>0</v>
      </c>
      <c r="F10" s="61">
        <f t="shared" si="2"/>
        <v>0</v>
      </c>
      <c r="G10" s="61">
        <f t="shared" si="2"/>
        <v>0</v>
      </c>
    </row>
    <row r="11" spans="1:7" ht="27" customHeight="1">
      <c r="A11" s="71" t="s">
        <v>531</v>
      </c>
      <c r="B11" s="61">
        <f t="shared" si="1"/>
        <v>0</v>
      </c>
      <c r="C11" s="61">
        <f t="shared" si="0"/>
        <v>0</v>
      </c>
      <c r="D11" s="61">
        <f t="shared" si="2"/>
        <v>0</v>
      </c>
      <c r="E11" s="61">
        <f t="shared" si="2"/>
        <v>0</v>
      </c>
      <c r="F11" s="61">
        <f t="shared" si="2"/>
        <v>0</v>
      </c>
      <c r="G11" s="61">
        <f t="shared" si="2"/>
        <v>0</v>
      </c>
    </row>
    <row r="12" spans="1:7" ht="27" customHeight="1">
      <c r="A12" s="71" t="s">
        <v>532</v>
      </c>
      <c r="B12" s="61">
        <f t="shared" si="1"/>
        <v>0</v>
      </c>
      <c r="C12" s="61">
        <f t="shared" si="0"/>
        <v>0</v>
      </c>
      <c r="D12" s="61">
        <f t="shared" si="2"/>
        <v>0</v>
      </c>
      <c r="E12" s="61">
        <f t="shared" si="2"/>
        <v>0</v>
      </c>
      <c r="F12" s="61">
        <f t="shared" si="2"/>
        <v>0</v>
      </c>
      <c r="G12" s="61">
        <f t="shared" si="2"/>
        <v>0</v>
      </c>
    </row>
    <row r="13" spans="1:7" ht="27" customHeight="1">
      <c r="A13" s="71" t="s">
        <v>533</v>
      </c>
      <c r="B13" s="61">
        <f t="shared" si="1"/>
        <v>3</v>
      </c>
      <c r="C13" s="61">
        <f t="shared" si="0"/>
        <v>0</v>
      </c>
      <c r="D13" s="61">
        <v>0</v>
      </c>
      <c r="E13" s="61">
        <v>0</v>
      </c>
      <c r="F13" s="61">
        <v>0</v>
      </c>
      <c r="G13" s="431">
        <v>3</v>
      </c>
    </row>
    <row r="14" spans="1:7" ht="27" customHeight="1">
      <c r="A14" s="71" t="s">
        <v>808</v>
      </c>
      <c r="B14" s="61">
        <f t="shared" si="1"/>
        <v>2</v>
      </c>
      <c r="C14" s="61">
        <f t="shared" si="0"/>
        <v>0</v>
      </c>
      <c r="D14" s="61">
        <v>0</v>
      </c>
      <c r="E14" s="61">
        <v>0</v>
      </c>
      <c r="F14" s="61">
        <v>0</v>
      </c>
      <c r="G14" s="431">
        <v>2</v>
      </c>
    </row>
    <row r="15" spans="1:7" ht="27" customHeight="1">
      <c r="A15" s="71" t="s">
        <v>809</v>
      </c>
      <c r="B15" s="61">
        <f t="shared" si="1"/>
        <v>4</v>
      </c>
      <c r="C15" s="61">
        <f t="shared" si="0"/>
        <v>0</v>
      </c>
      <c r="D15" s="61">
        <v>0</v>
      </c>
      <c r="E15" s="61">
        <v>0</v>
      </c>
      <c r="F15" s="61">
        <v>0</v>
      </c>
      <c r="G15" s="431">
        <v>4</v>
      </c>
    </row>
    <row r="16" spans="1:7" ht="27" customHeight="1">
      <c r="A16" s="71" t="s">
        <v>810</v>
      </c>
      <c r="B16" s="61">
        <f t="shared" si="1"/>
        <v>5</v>
      </c>
      <c r="C16" s="61">
        <f t="shared" si="0"/>
        <v>0</v>
      </c>
      <c r="D16" s="61">
        <v>0</v>
      </c>
      <c r="E16" s="61">
        <v>0</v>
      </c>
      <c r="F16" s="61">
        <v>0</v>
      </c>
      <c r="G16" s="431">
        <v>5</v>
      </c>
    </row>
    <row r="17" spans="1:7" ht="27" customHeight="1">
      <c r="A17" s="71" t="s">
        <v>811</v>
      </c>
      <c r="B17" s="61">
        <f t="shared" si="1"/>
        <v>2</v>
      </c>
      <c r="C17" s="61">
        <f t="shared" si="0"/>
        <v>0</v>
      </c>
      <c r="D17" s="61">
        <v>0</v>
      </c>
      <c r="E17" s="61">
        <v>0</v>
      </c>
      <c r="F17" s="61">
        <v>0</v>
      </c>
      <c r="G17" s="431">
        <v>2</v>
      </c>
    </row>
    <row r="18" spans="1:7" ht="27" customHeight="1">
      <c r="A18" s="71" t="s">
        <v>812</v>
      </c>
      <c r="B18" s="61">
        <f t="shared" si="1"/>
        <v>3</v>
      </c>
      <c r="C18" s="61">
        <f t="shared" si="0"/>
        <v>0</v>
      </c>
      <c r="D18" s="61">
        <v>0</v>
      </c>
      <c r="E18" s="61">
        <v>0</v>
      </c>
      <c r="F18" s="61">
        <v>0</v>
      </c>
      <c r="G18" s="431">
        <v>3</v>
      </c>
    </row>
    <row r="19" spans="1:7" ht="27" customHeight="1">
      <c r="A19" s="71" t="s">
        <v>813</v>
      </c>
      <c r="B19" s="61">
        <f t="shared" si="1"/>
        <v>1</v>
      </c>
      <c r="C19" s="61">
        <f t="shared" si="0"/>
        <v>0</v>
      </c>
      <c r="D19" s="61">
        <v>0</v>
      </c>
      <c r="E19" s="61">
        <v>0</v>
      </c>
      <c r="F19" s="61">
        <v>0</v>
      </c>
      <c r="G19" s="431">
        <v>1</v>
      </c>
    </row>
    <row r="20" spans="1:7" ht="27" customHeight="1">
      <c r="A20" s="71" t="s">
        <v>814</v>
      </c>
      <c r="B20" s="61">
        <f t="shared" si="1"/>
        <v>6</v>
      </c>
      <c r="C20" s="61">
        <f t="shared" si="0"/>
        <v>2</v>
      </c>
      <c r="D20" s="61">
        <v>0</v>
      </c>
      <c r="E20" s="431">
        <v>2</v>
      </c>
      <c r="F20" s="61">
        <v>0</v>
      </c>
      <c r="G20" s="431">
        <v>4</v>
      </c>
    </row>
    <row r="21" spans="1:7" ht="27" customHeight="1">
      <c r="A21" s="71" t="s">
        <v>815</v>
      </c>
      <c r="B21" s="61">
        <f t="shared" si="1"/>
        <v>5</v>
      </c>
      <c r="C21" s="61">
        <f t="shared" si="0"/>
        <v>1</v>
      </c>
      <c r="D21" s="61">
        <v>0</v>
      </c>
      <c r="E21" s="431">
        <v>1</v>
      </c>
      <c r="F21" s="61">
        <v>0</v>
      </c>
      <c r="G21" s="431">
        <v>4</v>
      </c>
    </row>
    <row r="22" spans="1:7" ht="27" customHeight="1">
      <c r="A22" s="71" t="s">
        <v>816</v>
      </c>
      <c r="B22" s="61">
        <f t="shared" si="1"/>
        <v>7</v>
      </c>
      <c r="C22" s="61">
        <f t="shared" si="0"/>
        <v>0</v>
      </c>
      <c r="D22" s="61">
        <v>0</v>
      </c>
      <c r="E22" s="61">
        <v>0</v>
      </c>
      <c r="F22" s="61">
        <v>0</v>
      </c>
      <c r="G22" s="431">
        <v>7</v>
      </c>
    </row>
    <row r="23" spans="1:7" ht="27" customHeight="1">
      <c r="A23" s="71" t="s">
        <v>817</v>
      </c>
      <c r="B23" s="61">
        <f t="shared" si="1"/>
        <v>8</v>
      </c>
      <c r="C23" s="61">
        <f t="shared" si="0"/>
        <v>3</v>
      </c>
      <c r="D23" s="61">
        <v>0</v>
      </c>
      <c r="E23" s="431">
        <v>3</v>
      </c>
      <c r="F23" s="61">
        <v>0</v>
      </c>
      <c r="G23" s="431">
        <v>5</v>
      </c>
    </row>
    <row r="24" spans="1:7" ht="27" customHeight="1">
      <c r="A24" s="71" t="s">
        <v>818</v>
      </c>
      <c r="B24" s="61">
        <f t="shared" si="1"/>
        <v>10</v>
      </c>
      <c r="C24" s="61">
        <f t="shared" si="0"/>
        <v>5</v>
      </c>
      <c r="D24" s="61">
        <v>1</v>
      </c>
      <c r="E24" s="431">
        <v>4</v>
      </c>
      <c r="F24" s="61">
        <v>0</v>
      </c>
      <c r="G24" s="431">
        <v>5</v>
      </c>
    </row>
    <row r="25" spans="1:7" ht="27" customHeight="1">
      <c r="A25" s="71" t="s">
        <v>819</v>
      </c>
      <c r="B25" s="61">
        <f t="shared" si="1"/>
        <v>7</v>
      </c>
      <c r="C25" s="61">
        <f t="shared" si="0"/>
        <v>5</v>
      </c>
      <c r="D25" s="61">
        <v>2</v>
      </c>
      <c r="E25" s="431">
        <v>3</v>
      </c>
      <c r="F25" s="61">
        <v>0</v>
      </c>
      <c r="G25" s="431">
        <v>2</v>
      </c>
    </row>
    <row r="26" spans="1:7" ht="27" customHeight="1">
      <c r="A26" s="71" t="s">
        <v>820</v>
      </c>
      <c r="B26" s="61">
        <f t="shared" si="1"/>
        <v>19</v>
      </c>
      <c r="C26" s="61">
        <f t="shared" si="0"/>
        <v>15</v>
      </c>
      <c r="D26" s="62">
        <v>13</v>
      </c>
      <c r="E26" s="431">
        <v>1</v>
      </c>
      <c r="F26" s="61">
        <v>1</v>
      </c>
      <c r="G26" s="431">
        <v>4</v>
      </c>
    </row>
    <row r="27" spans="1:7" s="12" customFormat="1" ht="27" customHeight="1">
      <c r="A27" s="72" t="s">
        <v>534</v>
      </c>
      <c r="B27" s="74">
        <f t="shared" si="1"/>
        <v>29</v>
      </c>
      <c r="C27" s="64">
        <f t="shared" si="0"/>
        <v>25</v>
      </c>
      <c r="D27" s="64">
        <v>21</v>
      </c>
      <c r="E27" s="432">
        <v>3</v>
      </c>
      <c r="F27" s="64">
        <v>1</v>
      </c>
      <c r="G27" s="432">
        <v>4</v>
      </c>
    </row>
    <row r="28" spans="1:7" ht="33" customHeight="1">
      <c r="A28" s="660" t="s">
        <v>570</v>
      </c>
      <c r="B28" s="660"/>
      <c r="C28" s="660"/>
      <c r="D28" s="660"/>
      <c r="E28" s="660"/>
      <c r="F28" s="660"/>
      <c r="G28" s="660"/>
    </row>
    <row r="29" spans="2:7" s="5" customFormat="1" ht="33" customHeight="1" thickBot="1">
      <c r="B29" s="530"/>
      <c r="D29" s="549" t="s">
        <v>965</v>
      </c>
      <c r="E29" s="552"/>
      <c r="F29" s="552"/>
      <c r="G29" s="20" t="s">
        <v>566</v>
      </c>
    </row>
    <row r="30" spans="1:8" s="5" customFormat="1" ht="33" customHeight="1">
      <c r="A30" s="674" t="s">
        <v>454</v>
      </c>
      <c r="B30" s="673" t="s">
        <v>455</v>
      </c>
      <c r="C30" s="603" t="s">
        <v>499</v>
      </c>
      <c r="D30" s="603"/>
      <c r="E30" s="603"/>
      <c r="F30" s="603"/>
      <c r="G30" s="672" t="s">
        <v>457</v>
      </c>
      <c r="H30" s="34"/>
    </row>
    <row r="31" spans="1:8" s="5" customFormat="1" ht="35.25" customHeight="1">
      <c r="A31" s="674"/>
      <c r="B31" s="673"/>
      <c r="C31" s="7" t="s">
        <v>458</v>
      </c>
      <c r="D31" s="7" t="s">
        <v>567</v>
      </c>
      <c r="E31" s="7" t="s">
        <v>501</v>
      </c>
      <c r="F31" s="8" t="s">
        <v>133</v>
      </c>
      <c r="G31" s="672"/>
      <c r="H31" s="34"/>
    </row>
    <row r="32" spans="1:7" s="12" customFormat="1" ht="27.75" customHeight="1">
      <c r="A32" s="71" t="s">
        <v>536</v>
      </c>
      <c r="B32" s="61">
        <f>SUM(D32:G32)</f>
        <v>43</v>
      </c>
      <c r="C32" s="61">
        <f>SUM(D32:F32)</f>
        <v>40</v>
      </c>
      <c r="D32" s="431">
        <v>26</v>
      </c>
      <c r="E32" s="431">
        <v>13</v>
      </c>
      <c r="F32" s="62">
        <v>1</v>
      </c>
      <c r="G32" s="431">
        <v>3</v>
      </c>
    </row>
    <row r="33" spans="1:7" s="12" customFormat="1" ht="27.75" customHeight="1">
      <c r="A33" s="71" t="s">
        <v>537</v>
      </c>
      <c r="B33" s="61">
        <f aca="true" t="shared" si="3" ref="B33:B52">SUM(D33:G33)</f>
        <v>34</v>
      </c>
      <c r="C33" s="61">
        <f aca="true" t="shared" si="4" ref="C33:C52">SUM(D33:F33)</f>
        <v>29</v>
      </c>
      <c r="D33" s="431">
        <v>20</v>
      </c>
      <c r="E33" s="431">
        <v>9</v>
      </c>
      <c r="F33" s="62">
        <v>0</v>
      </c>
      <c r="G33" s="431">
        <v>5</v>
      </c>
    </row>
    <row r="34" spans="1:7" s="12" customFormat="1" ht="27.75" customHeight="1">
      <c r="A34" s="71" t="s">
        <v>538</v>
      </c>
      <c r="B34" s="61">
        <f t="shared" si="3"/>
        <v>33</v>
      </c>
      <c r="C34" s="61">
        <f t="shared" si="4"/>
        <v>33</v>
      </c>
      <c r="D34" s="431">
        <v>26</v>
      </c>
      <c r="E34" s="431">
        <v>7</v>
      </c>
      <c r="F34" s="62">
        <v>0</v>
      </c>
      <c r="G34" s="433">
        <v>0</v>
      </c>
    </row>
    <row r="35" spans="1:7" ht="27.75" customHeight="1">
      <c r="A35" s="71" t="s">
        <v>539</v>
      </c>
      <c r="B35" s="61">
        <f t="shared" si="3"/>
        <v>19</v>
      </c>
      <c r="C35" s="61">
        <f t="shared" si="4"/>
        <v>15</v>
      </c>
      <c r="D35" s="431">
        <v>9</v>
      </c>
      <c r="E35" s="431">
        <v>6</v>
      </c>
      <c r="F35" s="62">
        <v>0</v>
      </c>
      <c r="G35" s="431">
        <v>4</v>
      </c>
    </row>
    <row r="36" spans="1:7" ht="27.75" customHeight="1">
      <c r="A36" s="71" t="s">
        <v>540</v>
      </c>
      <c r="B36" s="61">
        <f t="shared" si="3"/>
        <v>1338</v>
      </c>
      <c r="C36" s="61">
        <f t="shared" si="4"/>
        <v>1336</v>
      </c>
      <c r="D36" s="431">
        <v>12</v>
      </c>
      <c r="E36" s="431">
        <v>1305</v>
      </c>
      <c r="F36" s="431">
        <v>19</v>
      </c>
      <c r="G36" s="431">
        <v>2</v>
      </c>
    </row>
    <row r="37" spans="1:7" ht="27.75" customHeight="1">
      <c r="A37" s="71" t="s">
        <v>541</v>
      </c>
      <c r="B37" s="61">
        <f t="shared" si="3"/>
        <v>500</v>
      </c>
      <c r="C37" s="61">
        <f t="shared" si="4"/>
        <v>498</v>
      </c>
      <c r="D37" s="431">
        <v>12</v>
      </c>
      <c r="E37" s="431">
        <v>482</v>
      </c>
      <c r="F37" s="431">
        <v>4</v>
      </c>
      <c r="G37" s="431">
        <v>2</v>
      </c>
    </row>
    <row r="38" spans="1:7" ht="27.75" customHeight="1">
      <c r="A38" s="71" t="s">
        <v>542</v>
      </c>
      <c r="B38" s="61">
        <f t="shared" si="3"/>
        <v>377</v>
      </c>
      <c r="C38" s="61">
        <f t="shared" si="4"/>
        <v>375</v>
      </c>
      <c r="D38" s="431">
        <v>5</v>
      </c>
      <c r="E38" s="431">
        <v>360</v>
      </c>
      <c r="F38" s="431">
        <v>10</v>
      </c>
      <c r="G38" s="431">
        <v>2</v>
      </c>
    </row>
    <row r="39" spans="1:7" ht="27.75" customHeight="1">
      <c r="A39" s="71" t="s">
        <v>543</v>
      </c>
      <c r="B39" s="61">
        <f t="shared" si="3"/>
        <v>310</v>
      </c>
      <c r="C39" s="61">
        <f t="shared" si="4"/>
        <v>306</v>
      </c>
      <c r="D39" s="431">
        <v>3</v>
      </c>
      <c r="E39" s="431">
        <v>296</v>
      </c>
      <c r="F39" s="431">
        <v>7</v>
      </c>
      <c r="G39" s="431">
        <v>4</v>
      </c>
    </row>
    <row r="40" spans="1:7" ht="27.75" customHeight="1">
      <c r="A40" s="71" t="s">
        <v>544</v>
      </c>
      <c r="B40" s="61">
        <f t="shared" si="3"/>
        <v>104</v>
      </c>
      <c r="C40" s="61">
        <f t="shared" si="4"/>
        <v>100</v>
      </c>
      <c r="D40" s="431">
        <v>1</v>
      </c>
      <c r="E40" s="431">
        <v>93</v>
      </c>
      <c r="F40" s="431">
        <v>6</v>
      </c>
      <c r="G40" s="431">
        <v>4</v>
      </c>
    </row>
    <row r="41" spans="1:7" ht="27.75" customHeight="1">
      <c r="A41" s="71" t="s">
        <v>545</v>
      </c>
      <c r="B41" s="61">
        <f t="shared" si="3"/>
        <v>1576</v>
      </c>
      <c r="C41" s="61">
        <f t="shared" si="4"/>
        <v>1572</v>
      </c>
      <c r="D41" s="431">
        <v>10</v>
      </c>
      <c r="E41" s="431">
        <v>1542</v>
      </c>
      <c r="F41" s="431">
        <v>20</v>
      </c>
      <c r="G41" s="431">
        <v>4</v>
      </c>
    </row>
    <row r="42" spans="1:7" ht="27.75" customHeight="1">
      <c r="A42" s="71" t="s">
        <v>546</v>
      </c>
      <c r="B42" s="61">
        <f t="shared" si="3"/>
        <v>95</v>
      </c>
      <c r="C42" s="61">
        <f t="shared" si="4"/>
        <v>94</v>
      </c>
      <c r="D42" s="431">
        <v>5</v>
      </c>
      <c r="E42" s="431">
        <v>85</v>
      </c>
      <c r="F42" s="431">
        <v>4</v>
      </c>
      <c r="G42" s="431">
        <v>1</v>
      </c>
    </row>
    <row r="43" spans="1:7" ht="27.75" customHeight="1">
      <c r="A43" s="71" t="s">
        <v>547</v>
      </c>
      <c r="B43" s="61">
        <f t="shared" si="3"/>
        <v>154</v>
      </c>
      <c r="C43" s="61">
        <f t="shared" si="4"/>
        <v>153</v>
      </c>
      <c r="D43" s="431">
        <v>4</v>
      </c>
      <c r="E43" s="431">
        <v>146</v>
      </c>
      <c r="F43" s="431">
        <v>3</v>
      </c>
      <c r="G43" s="431">
        <v>1</v>
      </c>
    </row>
    <row r="44" spans="1:7" ht="27.75" customHeight="1">
      <c r="A44" s="71" t="s">
        <v>548</v>
      </c>
      <c r="B44" s="61">
        <f t="shared" si="3"/>
        <v>183</v>
      </c>
      <c r="C44" s="61">
        <f t="shared" si="4"/>
        <v>182</v>
      </c>
      <c r="D44" s="431">
        <v>6</v>
      </c>
      <c r="E44" s="431">
        <v>174</v>
      </c>
      <c r="F44" s="431">
        <v>2</v>
      </c>
      <c r="G44" s="431">
        <v>1</v>
      </c>
    </row>
    <row r="45" spans="1:7" ht="27.75" customHeight="1">
      <c r="A45" s="71" t="s">
        <v>549</v>
      </c>
      <c r="B45" s="61">
        <f t="shared" si="3"/>
        <v>222</v>
      </c>
      <c r="C45" s="61">
        <f t="shared" si="4"/>
        <v>222</v>
      </c>
      <c r="D45" s="431">
        <v>6</v>
      </c>
      <c r="E45" s="431">
        <v>203</v>
      </c>
      <c r="F45" s="431">
        <v>13</v>
      </c>
      <c r="G45" s="62">
        <v>0</v>
      </c>
    </row>
    <row r="46" spans="1:7" ht="27.75" customHeight="1">
      <c r="A46" s="71" t="s">
        <v>550</v>
      </c>
      <c r="B46" s="61">
        <f t="shared" si="3"/>
        <v>389</v>
      </c>
      <c r="C46" s="61">
        <f t="shared" si="4"/>
        <v>389</v>
      </c>
      <c r="D46" s="431">
        <v>43</v>
      </c>
      <c r="E46" s="431">
        <v>337</v>
      </c>
      <c r="F46" s="431">
        <v>9</v>
      </c>
      <c r="G46" s="62">
        <v>0</v>
      </c>
    </row>
    <row r="47" spans="1:7" ht="27.75" customHeight="1">
      <c r="A47" s="71" t="s">
        <v>551</v>
      </c>
      <c r="B47" s="61">
        <f t="shared" si="3"/>
        <v>103</v>
      </c>
      <c r="C47" s="61">
        <f t="shared" si="4"/>
        <v>103</v>
      </c>
      <c r="D47" s="431">
        <v>8</v>
      </c>
      <c r="E47" s="431">
        <v>93</v>
      </c>
      <c r="F47" s="431">
        <v>2</v>
      </c>
      <c r="G47" s="62">
        <v>0</v>
      </c>
    </row>
    <row r="48" spans="1:7" ht="27.75" customHeight="1">
      <c r="A48" s="71" t="s">
        <v>552</v>
      </c>
      <c r="B48" s="61">
        <f t="shared" si="3"/>
        <v>149</v>
      </c>
      <c r="C48" s="61">
        <f t="shared" si="4"/>
        <v>149</v>
      </c>
      <c r="D48" s="431">
        <v>16</v>
      </c>
      <c r="E48" s="431">
        <v>126</v>
      </c>
      <c r="F48" s="431">
        <v>7</v>
      </c>
      <c r="G48" s="62">
        <v>0</v>
      </c>
    </row>
    <row r="49" spans="1:7" ht="27.75" customHeight="1">
      <c r="A49" s="71" t="s">
        <v>553</v>
      </c>
      <c r="B49" s="61">
        <f t="shared" si="3"/>
        <v>137</v>
      </c>
      <c r="C49" s="61">
        <f t="shared" si="4"/>
        <v>137</v>
      </c>
      <c r="D49" s="431">
        <v>5</v>
      </c>
      <c r="E49" s="431">
        <v>126</v>
      </c>
      <c r="F49" s="431">
        <v>6</v>
      </c>
      <c r="G49" s="62">
        <v>0</v>
      </c>
    </row>
    <row r="50" spans="1:7" ht="27.75" customHeight="1">
      <c r="A50" s="71" t="s">
        <v>554</v>
      </c>
      <c r="B50" s="61">
        <f t="shared" si="3"/>
        <v>127</v>
      </c>
      <c r="C50" s="61">
        <f t="shared" si="4"/>
        <v>126</v>
      </c>
      <c r="D50" s="431">
        <v>9</v>
      </c>
      <c r="E50" s="431">
        <v>107</v>
      </c>
      <c r="F50" s="431">
        <v>10</v>
      </c>
      <c r="G50" s="62">
        <v>1</v>
      </c>
    </row>
    <row r="51" spans="1:7" ht="27.75" customHeight="1">
      <c r="A51" s="71" t="s">
        <v>555</v>
      </c>
      <c r="B51" s="61">
        <f t="shared" si="3"/>
        <v>735</v>
      </c>
      <c r="C51" s="61">
        <f t="shared" si="4"/>
        <v>735</v>
      </c>
      <c r="D51" s="431">
        <v>110</v>
      </c>
      <c r="E51" s="431">
        <v>569</v>
      </c>
      <c r="F51" s="431">
        <v>56</v>
      </c>
      <c r="G51" s="61">
        <v>0</v>
      </c>
    </row>
    <row r="52" spans="1:7" ht="27.75" customHeight="1">
      <c r="A52" s="72" t="s">
        <v>556</v>
      </c>
      <c r="B52" s="61">
        <f t="shared" si="3"/>
        <v>14</v>
      </c>
      <c r="C52" s="61">
        <f t="shared" si="4"/>
        <v>14</v>
      </c>
      <c r="D52" s="64">
        <v>5</v>
      </c>
      <c r="E52" s="64">
        <v>0</v>
      </c>
      <c r="F52" s="64">
        <v>9</v>
      </c>
      <c r="G52" s="61">
        <v>0</v>
      </c>
    </row>
    <row r="53" spans="1:17" ht="27.75" customHeight="1">
      <c r="A53" s="6" t="s">
        <v>557</v>
      </c>
      <c r="B53" s="68">
        <v>55.32</v>
      </c>
      <c r="C53" s="69">
        <v>55.47</v>
      </c>
      <c r="D53" s="69">
        <v>56.5</v>
      </c>
      <c r="E53" s="84">
        <v>55.29</v>
      </c>
      <c r="F53" s="69">
        <v>59.21</v>
      </c>
      <c r="G53" s="69">
        <v>43.56</v>
      </c>
      <c r="H53" s="2"/>
      <c r="I53" s="2"/>
      <c r="J53" s="2"/>
      <c r="K53" s="2"/>
      <c r="L53" s="2"/>
      <c r="M53" s="2"/>
      <c r="N53" s="2"/>
      <c r="O53" s="2"/>
      <c r="P53" s="2"/>
      <c r="Q53" s="2"/>
    </row>
    <row r="54" spans="1:17" s="2" customFormat="1" ht="19.5" customHeight="1">
      <c r="A54" s="50" t="s">
        <v>571</v>
      </c>
      <c r="B54" s="50"/>
      <c r="C54" s="50"/>
      <c r="D54" s="50"/>
      <c r="E54" s="50"/>
      <c r="F54" s="50"/>
      <c r="G54" s="50"/>
      <c r="H54" s="50"/>
      <c r="I54" s="50"/>
      <c r="J54" s="50"/>
      <c r="K54" s="50"/>
      <c r="L54" s="50"/>
      <c r="M54" s="50"/>
      <c r="N54" s="50"/>
      <c r="O54" s="50"/>
      <c r="P54" s="50"/>
      <c r="Q54" s="50"/>
    </row>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sheetData>
  <mergeCells count="10">
    <mergeCell ref="A28:G28"/>
    <mergeCell ref="A30:A31"/>
    <mergeCell ref="B30:B31"/>
    <mergeCell ref="C30:F30"/>
    <mergeCell ref="G30:G31"/>
    <mergeCell ref="A1:G1"/>
    <mergeCell ref="A3:A4"/>
    <mergeCell ref="B3:B4"/>
    <mergeCell ref="C3:F3"/>
    <mergeCell ref="G3:G4"/>
  </mergeCells>
  <printOptions/>
  <pageMargins left="0.6299212598425197" right="0" top="0.5905511811023623" bottom="0.7874015748031497"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55"/>
  <sheetViews>
    <sheetView workbookViewId="0" topLeftCell="A1">
      <selection activeCell="I30" sqref="I30"/>
    </sheetView>
  </sheetViews>
  <sheetFormatPr defaultColWidth="9.00390625" defaultRowHeight="74.25" customHeight="1"/>
  <cols>
    <col min="1" max="1" width="11.375" style="52" customWidth="1"/>
    <col min="2" max="5" width="11.625" style="1" customWidth="1"/>
    <col min="6" max="6" width="13.50390625" style="1" customWidth="1"/>
    <col min="7" max="7" width="11.625" style="1" customWidth="1"/>
    <col min="8" max="16384" width="8.25390625" style="1" customWidth="1"/>
  </cols>
  <sheetData>
    <row r="1" spans="1:7" ht="33" customHeight="1">
      <c r="A1" s="660" t="s">
        <v>572</v>
      </c>
      <c r="B1" s="660"/>
      <c r="C1" s="660"/>
      <c r="D1" s="660"/>
      <c r="E1" s="660"/>
      <c r="F1" s="660"/>
      <c r="G1" s="660"/>
    </row>
    <row r="2" spans="1:7" s="5" customFormat="1" ht="33" customHeight="1">
      <c r="A2" s="669" t="s">
        <v>573</v>
      </c>
      <c r="B2" s="669"/>
      <c r="C2" s="669"/>
      <c r="D2" s="669"/>
      <c r="E2" s="669"/>
      <c r="F2" s="669"/>
      <c r="G2" s="20" t="s">
        <v>566</v>
      </c>
    </row>
    <row r="3" spans="1:7" s="5" customFormat="1" ht="27.75" customHeight="1">
      <c r="A3" s="674" t="s">
        <v>454</v>
      </c>
      <c r="B3" s="673" t="s">
        <v>455</v>
      </c>
      <c r="C3" s="675" t="s">
        <v>499</v>
      </c>
      <c r="D3" s="675"/>
      <c r="E3" s="675"/>
      <c r="F3" s="675"/>
      <c r="G3" s="673" t="s">
        <v>457</v>
      </c>
    </row>
    <row r="4" spans="1:7" s="5" customFormat="1" ht="36.75" customHeight="1">
      <c r="A4" s="674"/>
      <c r="B4" s="673"/>
      <c r="C4" s="7" t="s">
        <v>458</v>
      </c>
      <c r="D4" s="7" t="s">
        <v>567</v>
      </c>
      <c r="E4" s="7" t="s">
        <v>501</v>
      </c>
      <c r="F4" s="8" t="s">
        <v>502</v>
      </c>
      <c r="G4" s="673"/>
    </row>
    <row r="5" spans="1:7" s="12" customFormat="1" ht="27" customHeight="1">
      <c r="A5" s="70" t="s">
        <v>526</v>
      </c>
      <c r="B5" s="61">
        <f>SUM(D5:G5)</f>
        <v>4687</v>
      </c>
      <c r="C5" s="61">
        <f>SUM(D5:F5)</f>
        <v>4625</v>
      </c>
      <c r="D5" s="61">
        <f>SUM(D6:D27)+SUM(D32:D52)</f>
        <v>190</v>
      </c>
      <c r="E5" s="61">
        <f>SUM(E6:E27)+SUM(E32:E52)</f>
        <v>4212</v>
      </c>
      <c r="F5" s="61">
        <f>SUM(F6:F27)+SUM(F32:F52)</f>
        <v>223</v>
      </c>
      <c r="G5" s="61">
        <f>SUM(G6:G27)+SUM(G32:G52)</f>
        <v>62</v>
      </c>
    </row>
    <row r="6" spans="1:7" s="12" customFormat="1" ht="27" customHeight="1">
      <c r="A6" s="71" t="s">
        <v>568</v>
      </c>
      <c r="B6" s="61">
        <f aca="true" t="shared" si="0" ref="B6:B27">SUM(D6:G6)</f>
        <v>0</v>
      </c>
      <c r="C6" s="61">
        <f aca="true" t="shared" si="1" ref="C6:C27">SUM(D6:F6)</f>
        <v>0</v>
      </c>
      <c r="D6" s="61">
        <v>0</v>
      </c>
      <c r="E6" s="61">
        <v>0</v>
      </c>
      <c r="F6" s="61">
        <v>0</v>
      </c>
      <c r="G6" s="61">
        <v>0</v>
      </c>
    </row>
    <row r="7" spans="1:7" s="12" customFormat="1" ht="27" customHeight="1">
      <c r="A7" s="71" t="s">
        <v>569</v>
      </c>
      <c r="B7" s="61">
        <f t="shared" si="0"/>
        <v>0</v>
      </c>
      <c r="C7" s="61">
        <f t="shared" si="1"/>
        <v>0</v>
      </c>
      <c r="D7" s="61">
        <v>0</v>
      </c>
      <c r="E7" s="61">
        <v>0</v>
      </c>
      <c r="F7" s="61">
        <v>0</v>
      </c>
      <c r="G7" s="61">
        <v>0</v>
      </c>
    </row>
    <row r="8" spans="1:7" s="12" customFormat="1" ht="27" customHeight="1">
      <c r="A8" s="71" t="s">
        <v>528</v>
      </c>
      <c r="B8" s="61">
        <f t="shared" si="0"/>
        <v>1</v>
      </c>
      <c r="C8" s="61">
        <f t="shared" si="1"/>
        <v>0</v>
      </c>
      <c r="D8" s="61">
        <v>0</v>
      </c>
      <c r="E8" s="61">
        <v>0</v>
      </c>
      <c r="F8" s="61">
        <v>0</v>
      </c>
      <c r="G8" s="62">
        <v>1</v>
      </c>
    </row>
    <row r="9" spans="1:7" s="12" customFormat="1" ht="27" customHeight="1">
      <c r="A9" s="71" t="s">
        <v>822</v>
      </c>
      <c r="B9" s="61">
        <f t="shared" si="0"/>
        <v>0</v>
      </c>
      <c r="C9" s="61">
        <f t="shared" si="1"/>
        <v>0</v>
      </c>
      <c r="D9" s="61">
        <v>0</v>
      </c>
      <c r="E9" s="61">
        <v>0</v>
      </c>
      <c r="F9" s="61">
        <v>0</v>
      </c>
      <c r="G9" s="62">
        <v>0</v>
      </c>
    </row>
    <row r="10" spans="1:7" s="12" customFormat="1" ht="27" customHeight="1">
      <c r="A10" s="71" t="s">
        <v>823</v>
      </c>
      <c r="B10" s="61">
        <f t="shared" si="0"/>
        <v>1</v>
      </c>
      <c r="C10" s="61">
        <f t="shared" si="1"/>
        <v>0</v>
      </c>
      <c r="D10" s="61">
        <v>0</v>
      </c>
      <c r="E10" s="61">
        <v>0</v>
      </c>
      <c r="F10" s="61">
        <v>0</v>
      </c>
      <c r="G10" s="62">
        <v>1</v>
      </c>
    </row>
    <row r="11" spans="1:7" ht="27" customHeight="1">
      <c r="A11" s="71" t="s">
        <v>824</v>
      </c>
      <c r="B11" s="61">
        <f t="shared" si="0"/>
        <v>1</v>
      </c>
      <c r="C11" s="61">
        <f t="shared" si="1"/>
        <v>0</v>
      </c>
      <c r="D11" s="61">
        <v>0</v>
      </c>
      <c r="E11" s="61">
        <v>0</v>
      </c>
      <c r="F11" s="61">
        <v>0</v>
      </c>
      <c r="G11" s="62">
        <v>1</v>
      </c>
    </row>
    <row r="12" spans="1:7" ht="27" customHeight="1">
      <c r="A12" s="71" t="s">
        <v>825</v>
      </c>
      <c r="B12" s="61">
        <f t="shared" si="0"/>
        <v>1</v>
      </c>
      <c r="C12" s="61">
        <f t="shared" si="1"/>
        <v>0</v>
      </c>
      <c r="D12" s="61">
        <v>0</v>
      </c>
      <c r="E12" s="61">
        <v>0</v>
      </c>
      <c r="F12" s="61">
        <v>0</v>
      </c>
      <c r="G12" s="62">
        <v>1</v>
      </c>
    </row>
    <row r="13" spans="1:7" ht="27" customHeight="1">
      <c r="A13" s="71" t="s">
        <v>826</v>
      </c>
      <c r="B13" s="61">
        <f t="shared" si="0"/>
        <v>2</v>
      </c>
      <c r="C13" s="61">
        <f t="shared" si="1"/>
        <v>0</v>
      </c>
      <c r="D13" s="61">
        <v>0</v>
      </c>
      <c r="E13" s="61">
        <v>0</v>
      </c>
      <c r="F13" s="62">
        <v>0</v>
      </c>
      <c r="G13" s="431">
        <v>2</v>
      </c>
    </row>
    <row r="14" spans="1:7" ht="27" customHeight="1">
      <c r="A14" s="71" t="s">
        <v>808</v>
      </c>
      <c r="B14" s="61">
        <f t="shared" si="0"/>
        <v>2</v>
      </c>
      <c r="C14" s="61">
        <f t="shared" si="1"/>
        <v>0</v>
      </c>
      <c r="D14" s="61">
        <v>0</v>
      </c>
      <c r="E14" s="61">
        <v>0</v>
      </c>
      <c r="F14" s="61">
        <v>0</v>
      </c>
      <c r="G14" s="431">
        <v>2</v>
      </c>
    </row>
    <row r="15" spans="1:7" ht="27" customHeight="1">
      <c r="A15" s="71" t="s">
        <v>809</v>
      </c>
      <c r="B15" s="61">
        <f t="shared" si="0"/>
        <v>0</v>
      </c>
      <c r="C15" s="61">
        <f t="shared" si="1"/>
        <v>0</v>
      </c>
      <c r="D15" s="61">
        <v>0</v>
      </c>
      <c r="E15" s="61">
        <v>0</v>
      </c>
      <c r="F15" s="61">
        <v>0</v>
      </c>
      <c r="G15" s="433">
        <v>0</v>
      </c>
    </row>
    <row r="16" spans="1:7" ht="27" customHeight="1">
      <c r="A16" s="71" t="s">
        <v>810</v>
      </c>
      <c r="B16" s="61">
        <f t="shared" si="0"/>
        <v>0</v>
      </c>
      <c r="C16" s="61">
        <f t="shared" si="1"/>
        <v>0</v>
      </c>
      <c r="D16" s="61">
        <v>0</v>
      </c>
      <c r="E16" s="61">
        <v>0</v>
      </c>
      <c r="F16" s="61">
        <v>0</v>
      </c>
      <c r="G16" s="433">
        <v>0</v>
      </c>
    </row>
    <row r="17" spans="1:7" ht="27" customHeight="1">
      <c r="A17" s="71" t="s">
        <v>811</v>
      </c>
      <c r="B17" s="61">
        <f t="shared" si="0"/>
        <v>4</v>
      </c>
      <c r="C17" s="61">
        <f t="shared" si="1"/>
        <v>1</v>
      </c>
      <c r="D17" s="61">
        <v>1</v>
      </c>
      <c r="E17" s="61">
        <v>0</v>
      </c>
      <c r="F17" s="61">
        <v>0</v>
      </c>
      <c r="G17" s="431">
        <v>3</v>
      </c>
    </row>
    <row r="18" spans="1:7" ht="27" customHeight="1">
      <c r="A18" s="71" t="s">
        <v>812</v>
      </c>
      <c r="B18" s="61">
        <f t="shared" si="0"/>
        <v>1</v>
      </c>
      <c r="C18" s="61">
        <f t="shared" si="1"/>
        <v>0</v>
      </c>
      <c r="D18" s="61">
        <v>0</v>
      </c>
      <c r="E18" s="61">
        <v>0</v>
      </c>
      <c r="F18" s="61">
        <v>0</v>
      </c>
      <c r="G18" s="431">
        <v>1</v>
      </c>
    </row>
    <row r="19" spans="1:7" ht="27" customHeight="1">
      <c r="A19" s="71" t="s">
        <v>813</v>
      </c>
      <c r="B19" s="61">
        <f t="shared" si="0"/>
        <v>2</v>
      </c>
      <c r="C19" s="61">
        <f t="shared" si="1"/>
        <v>0</v>
      </c>
      <c r="D19" s="61">
        <v>0</v>
      </c>
      <c r="E19" s="61">
        <v>0</v>
      </c>
      <c r="F19" s="61">
        <v>0</v>
      </c>
      <c r="G19" s="431">
        <v>2</v>
      </c>
    </row>
    <row r="20" spans="1:7" ht="27" customHeight="1">
      <c r="A20" s="71" t="s">
        <v>814</v>
      </c>
      <c r="B20" s="61">
        <f t="shared" si="0"/>
        <v>4</v>
      </c>
      <c r="C20" s="61">
        <f t="shared" si="1"/>
        <v>0</v>
      </c>
      <c r="D20" s="61">
        <v>0</v>
      </c>
      <c r="E20" s="61">
        <v>0</v>
      </c>
      <c r="F20" s="61">
        <v>0</v>
      </c>
      <c r="G20" s="431">
        <v>4</v>
      </c>
    </row>
    <row r="21" spans="1:7" ht="27" customHeight="1">
      <c r="A21" s="71" t="s">
        <v>815</v>
      </c>
      <c r="B21" s="61">
        <f t="shared" si="0"/>
        <v>5</v>
      </c>
      <c r="C21" s="61">
        <f t="shared" si="1"/>
        <v>1</v>
      </c>
      <c r="D21" s="61">
        <v>0</v>
      </c>
      <c r="E21" s="61">
        <v>1</v>
      </c>
      <c r="F21" s="61">
        <v>0</v>
      </c>
      <c r="G21" s="431">
        <v>4</v>
      </c>
    </row>
    <row r="22" spans="1:7" ht="27" customHeight="1">
      <c r="A22" s="71" t="s">
        <v>816</v>
      </c>
      <c r="B22" s="61">
        <f t="shared" si="0"/>
        <v>5</v>
      </c>
      <c r="C22" s="61">
        <f t="shared" si="1"/>
        <v>1</v>
      </c>
      <c r="D22" s="61">
        <v>0</v>
      </c>
      <c r="E22" s="61">
        <v>1</v>
      </c>
      <c r="F22" s="61">
        <v>0</v>
      </c>
      <c r="G22" s="431">
        <v>4</v>
      </c>
    </row>
    <row r="23" spans="1:7" ht="27" customHeight="1">
      <c r="A23" s="71" t="s">
        <v>817</v>
      </c>
      <c r="B23" s="61">
        <f t="shared" si="0"/>
        <v>3</v>
      </c>
      <c r="C23" s="61">
        <f t="shared" si="1"/>
        <v>1</v>
      </c>
      <c r="D23" s="61">
        <v>0</v>
      </c>
      <c r="E23" s="61">
        <v>1</v>
      </c>
      <c r="F23" s="61">
        <v>0</v>
      </c>
      <c r="G23" s="431">
        <v>2</v>
      </c>
    </row>
    <row r="24" spans="1:7" ht="27" customHeight="1">
      <c r="A24" s="71" t="s">
        <v>818</v>
      </c>
      <c r="B24" s="61">
        <f t="shared" si="0"/>
        <v>3</v>
      </c>
      <c r="C24" s="61">
        <f t="shared" si="1"/>
        <v>1</v>
      </c>
      <c r="D24" s="61">
        <v>0</v>
      </c>
      <c r="E24" s="61">
        <v>1</v>
      </c>
      <c r="F24" s="61">
        <v>0</v>
      </c>
      <c r="G24" s="431">
        <v>2</v>
      </c>
    </row>
    <row r="25" spans="1:7" ht="27" customHeight="1">
      <c r="A25" s="71" t="s">
        <v>819</v>
      </c>
      <c r="B25" s="61">
        <f t="shared" si="0"/>
        <v>7</v>
      </c>
      <c r="C25" s="61">
        <f t="shared" si="1"/>
        <v>3</v>
      </c>
      <c r="D25" s="61">
        <v>0</v>
      </c>
      <c r="E25" s="61">
        <v>3</v>
      </c>
      <c r="F25" s="61">
        <v>0</v>
      </c>
      <c r="G25" s="431">
        <v>4</v>
      </c>
    </row>
    <row r="26" spans="1:7" ht="27" customHeight="1">
      <c r="A26" s="71" t="s">
        <v>820</v>
      </c>
      <c r="B26" s="61">
        <f t="shared" si="0"/>
        <v>11</v>
      </c>
      <c r="C26" s="61">
        <f t="shared" si="1"/>
        <v>4</v>
      </c>
      <c r="D26" s="61">
        <v>2</v>
      </c>
      <c r="E26" s="61">
        <v>2</v>
      </c>
      <c r="F26" s="61">
        <v>0</v>
      </c>
      <c r="G26" s="431">
        <v>7</v>
      </c>
    </row>
    <row r="27" spans="1:7" ht="27" customHeight="1">
      <c r="A27" s="72" t="s">
        <v>827</v>
      </c>
      <c r="B27" s="74">
        <f t="shared" si="0"/>
        <v>25</v>
      </c>
      <c r="C27" s="64">
        <f t="shared" si="1"/>
        <v>24</v>
      </c>
      <c r="D27" s="64">
        <v>17</v>
      </c>
      <c r="E27" s="64">
        <v>7</v>
      </c>
      <c r="F27" s="64">
        <v>0</v>
      </c>
      <c r="G27" s="432">
        <v>1</v>
      </c>
    </row>
    <row r="28" spans="1:7" ht="33" customHeight="1">
      <c r="A28" s="604" t="s">
        <v>574</v>
      </c>
      <c r="B28" s="604"/>
      <c r="C28" s="604"/>
      <c r="D28" s="604"/>
      <c r="E28" s="604"/>
      <c r="F28" s="604"/>
      <c r="G28" s="604"/>
    </row>
    <row r="29" spans="1:7" s="5" customFormat="1" ht="33" customHeight="1">
      <c r="A29" s="669" t="s">
        <v>966</v>
      </c>
      <c r="B29" s="669"/>
      <c r="C29" s="669"/>
      <c r="D29" s="669"/>
      <c r="E29" s="669"/>
      <c r="F29" s="669"/>
      <c r="G29" s="20" t="s">
        <v>566</v>
      </c>
    </row>
    <row r="30" spans="1:7" s="5" customFormat="1" ht="27.75" customHeight="1">
      <c r="A30" s="674" t="s">
        <v>454</v>
      </c>
      <c r="B30" s="673" t="s">
        <v>455</v>
      </c>
      <c r="C30" s="675" t="s">
        <v>499</v>
      </c>
      <c r="D30" s="675"/>
      <c r="E30" s="675"/>
      <c r="F30" s="675"/>
      <c r="G30" s="673" t="s">
        <v>457</v>
      </c>
    </row>
    <row r="31" spans="1:7" s="5" customFormat="1" ht="36.75" customHeight="1">
      <c r="A31" s="674"/>
      <c r="B31" s="673"/>
      <c r="C31" s="7" t="s">
        <v>458</v>
      </c>
      <c r="D31" s="7" t="s">
        <v>567</v>
      </c>
      <c r="E31" s="7" t="s">
        <v>501</v>
      </c>
      <c r="F31" s="8" t="s">
        <v>502</v>
      </c>
      <c r="G31" s="673"/>
    </row>
    <row r="32" spans="1:7" s="12" customFormat="1" ht="27.75" customHeight="1">
      <c r="A32" s="71" t="s">
        <v>536</v>
      </c>
      <c r="B32" s="61">
        <f>SUM(D32:G32)</f>
        <v>23</v>
      </c>
      <c r="C32" s="61">
        <f>SUM(D32:F32)</f>
        <v>20</v>
      </c>
      <c r="D32" s="431">
        <v>14</v>
      </c>
      <c r="E32" s="431">
        <v>6</v>
      </c>
      <c r="F32" s="62">
        <v>0</v>
      </c>
      <c r="G32" s="431">
        <v>3</v>
      </c>
    </row>
    <row r="33" spans="1:7" s="12" customFormat="1" ht="27.75" customHeight="1">
      <c r="A33" s="71" t="s">
        <v>537</v>
      </c>
      <c r="B33" s="61">
        <f aca="true" t="shared" si="2" ref="B33:B52">SUM(D33:G33)</f>
        <v>28</v>
      </c>
      <c r="C33" s="61">
        <f>SUM(D33:F33)</f>
        <v>26</v>
      </c>
      <c r="D33" s="431">
        <v>15</v>
      </c>
      <c r="E33" s="431">
        <v>11</v>
      </c>
      <c r="F33" s="62">
        <v>0</v>
      </c>
      <c r="G33" s="431">
        <v>2</v>
      </c>
    </row>
    <row r="34" spans="1:7" s="12" customFormat="1" ht="27.75" customHeight="1">
      <c r="A34" s="71" t="s">
        <v>538</v>
      </c>
      <c r="B34" s="61">
        <f t="shared" si="2"/>
        <v>22</v>
      </c>
      <c r="C34" s="61">
        <f>SUM(D34:F34)</f>
        <v>18</v>
      </c>
      <c r="D34" s="431">
        <v>12</v>
      </c>
      <c r="E34" s="431">
        <v>6</v>
      </c>
      <c r="F34" s="62">
        <v>0</v>
      </c>
      <c r="G34" s="431">
        <v>4</v>
      </c>
    </row>
    <row r="35" spans="1:7" ht="27.75" customHeight="1">
      <c r="A35" s="71" t="s">
        <v>539</v>
      </c>
      <c r="B35" s="61">
        <f t="shared" si="2"/>
        <v>9</v>
      </c>
      <c r="C35" s="61">
        <f>SUM(D35:F35)</f>
        <v>9</v>
      </c>
      <c r="D35" s="431">
        <v>1</v>
      </c>
      <c r="E35" s="431">
        <v>8</v>
      </c>
      <c r="F35" s="62">
        <v>0</v>
      </c>
      <c r="G35" s="433">
        <v>0</v>
      </c>
    </row>
    <row r="36" spans="1:7" ht="27.75" customHeight="1">
      <c r="A36" s="71" t="s">
        <v>540</v>
      </c>
      <c r="B36" s="61">
        <f t="shared" si="2"/>
        <v>1708</v>
      </c>
      <c r="C36" s="61">
        <f aca="true" t="shared" si="3" ref="C36:C52">SUM(D36:F36)</f>
        <v>1707</v>
      </c>
      <c r="D36" s="431">
        <v>3</v>
      </c>
      <c r="E36" s="431">
        <v>1671</v>
      </c>
      <c r="F36" s="431">
        <v>33</v>
      </c>
      <c r="G36" s="431">
        <v>1</v>
      </c>
    </row>
    <row r="37" spans="1:7" ht="27.75" customHeight="1">
      <c r="A37" s="71" t="s">
        <v>541</v>
      </c>
      <c r="B37" s="61">
        <f t="shared" si="2"/>
        <v>337</v>
      </c>
      <c r="C37" s="61">
        <f t="shared" si="3"/>
        <v>334</v>
      </c>
      <c r="D37" s="431">
        <v>2</v>
      </c>
      <c r="E37" s="431">
        <v>321</v>
      </c>
      <c r="F37" s="431">
        <v>11</v>
      </c>
      <c r="G37" s="431">
        <v>3</v>
      </c>
    </row>
    <row r="38" spans="1:7" ht="27.75" customHeight="1">
      <c r="A38" s="71" t="s">
        <v>542</v>
      </c>
      <c r="B38" s="61">
        <f t="shared" si="2"/>
        <v>217</v>
      </c>
      <c r="C38" s="61">
        <f t="shared" si="3"/>
        <v>217</v>
      </c>
      <c r="D38" s="431">
        <v>1</v>
      </c>
      <c r="E38" s="431">
        <v>205</v>
      </c>
      <c r="F38" s="431">
        <v>11</v>
      </c>
      <c r="G38" s="434">
        <v>0</v>
      </c>
    </row>
    <row r="39" spans="1:7" ht="27.75" customHeight="1">
      <c r="A39" s="71" t="s">
        <v>543</v>
      </c>
      <c r="B39" s="61">
        <f t="shared" si="2"/>
        <v>140</v>
      </c>
      <c r="C39" s="61">
        <f t="shared" si="3"/>
        <v>138</v>
      </c>
      <c r="D39" s="431">
        <v>2</v>
      </c>
      <c r="E39" s="431">
        <v>131</v>
      </c>
      <c r="F39" s="431">
        <v>5</v>
      </c>
      <c r="G39" s="431">
        <v>2</v>
      </c>
    </row>
    <row r="40" spans="1:7" ht="27.75" customHeight="1">
      <c r="A40" s="71" t="s">
        <v>544</v>
      </c>
      <c r="B40" s="61">
        <f t="shared" si="2"/>
        <v>57</v>
      </c>
      <c r="C40" s="61">
        <f t="shared" si="3"/>
        <v>56</v>
      </c>
      <c r="D40" s="431">
        <v>1</v>
      </c>
      <c r="E40" s="431">
        <v>54</v>
      </c>
      <c r="F40" s="431">
        <v>1</v>
      </c>
      <c r="G40" s="431">
        <v>1</v>
      </c>
    </row>
    <row r="41" spans="1:7" ht="27.75" customHeight="1">
      <c r="A41" s="71" t="s">
        <v>545</v>
      </c>
      <c r="B41" s="61">
        <f t="shared" si="2"/>
        <v>1113</v>
      </c>
      <c r="C41" s="61">
        <f t="shared" si="3"/>
        <v>1111</v>
      </c>
      <c r="D41" s="431">
        <v>3</v>
      </c>
      <c r="E41" s="431">
        <v>1067</v>
      </c>
      <c r="F41" s="431">
        <v>41</v>
      </c>
      <c r="G41" s="431">
        <v>2</v>
      </c>
    </row>
    <row r="42" spans="1:7" ht="27.75" customHeight="1">
      <c r="A42" s="71" t="s">
        <v>546</v>
      </c>
      <c r="B42" s="61">
        <f t="shared" si="2"/>
        <v>58</v>
      </c>
      <c r="C42" s="61">
        <f t="shared" si="3"/>
        <v>58</v>
      </c>
      <c r="D42" s="431">
        <v>2</v>
      </c>
      <c r="E42" s="431">
        <v>52</v>
      </c>
      <c r="F42" s="431">
        <v>4</v>
      </c>
      <c r="G42" s="434">
        <v>0</v>
      </c>
    </row>
    <row r="43" spans="1:7" ht="27.75" customHeight="1">
      <c r="A43" s="71" t="s">
        <v>547</v>
      </c>
      <c r="B43" s="61">
        <f t="shared" si="2"/>
        <v>88</v>
      </c>
      <c r="C43" s="61">
        <f t="shared" si="3"/>
        <v>86</v>
      </c>
      <c r="D43" s="431">
        <v>2</v>
      </c>
      <c r="E43" s="431">
        <v>80</v>
      </c>
      <c r="F43" s="431">
        <v>4</v>
      </c>
      <c r="G43" s="431">
        <v>2</v>
      </c>
    </row>
    <row r="44" spans="1:7" ht="27.75" customHeight="1">
      <c r="A44" s="71" t="s">
        <v>548</v>
      </c>
      <c r="B44" s="61">
        <f t="shared" si="2"/>
        <v>76</v>
      </c>
      <c r="C44" s="61">
        <f t="shared" si="3"/>
        <v>76</v>
      </c>
      <c r="D44" s="431">
        <v>4</v>
      </c>
      <c r="E44" s="431">
        <v>66</v>
      </c>
      <c r="F44" s="431">
        <v>6</v>
      </c>
      <c r="G44" s="62">
        <v>0</v>
      </c>
    </row>
    <row r="45" spans="1:7" ht="27.75" customHeight="1">
      <c r="A45" s="71" t="s">
        <v>549</v>
      </c>
      <c r="B45" s="61">
        <f t="shared" si="2"/>
        <v>84</v>
      </c>
      <c r="C45" s="61">
        <f t="shared" si="3"/>
        <v>84</v>
      </c>
      <c r="D45" s="431">
        <v>5</v>
      </c>
      <c r="E45" s="431">
        <v>69</v>
      </c>
      <c r="F45" s="431">
        <v>10</v>
      </c>
      <c r="G45" s="62">
        <v>0</v>
      </c>
    </row>
    <row r="46" spans="1:7" ht="27.75" customHeight="1">
      <c r="A46" s="71" t="s">
        <v>550</v>
      </c>
      <c r="B46" s="61">
        <f t="shared" si="2"/>
        <v>130</v>
      </c>
      <c r="C46" s="61">
        <f t="shared" si="3"/>
        <v>130</v>
      </c>
      <c r="D46" s="431">
        <v>9</v>
      </c>
      <c r="E46" s="431">
        <v>111</v>
      </c>
      <c r="F46" s="431">
        <v>10</v>
      </c>
      <c r="G46" s="62">
        <v>0</v>
      </c>
    </row>
    <row r="47" spans="1:7" ht="27.75" customHeight="1">
      <c r="A47" s="71" t="s">
        <v>551</v>
      </c>
      <c r="B47" s="61">
        <f t="shared" si="2"/>
        <v>56</v>
      </c>
      <c r="C47" s="61">
        <f t="shared" si="3"/>
        <v>56</v>
      </c>
      <c r="D47" s="431">
        <v>5</v>
      </c>
      <c r="E47" s="431">
        <v>47</v>
      </c>
      <c r="F47" s="431">
        <v>4</v>
      </c>
      <c r="G47" s="62">
        <v>0</v>
      </c>
    </row>
    <row r="48" spans="1:7" ht="27.75" customHeight="1">
      <c r="A48" s="71" t="s">
        <v>552</v>
      </c>
      <c r="B48" s="61">
        <f t="shared" si="2"/>
        <v>55</v>
      </c>
      <c r="C48" s="61">
        <f t="shared" si="3"/>
        <v>55</v>
      </c>
      <c r="D48" s="431">
        <v>6</v>
      </c>
      <c r="E48" s="431">
        <v>41</v>
      </c>
      <c r="F48" s="431">
        <v>8</v>
      </c>
      <c r="G48" s="62">
        <v>0</v>
      </c>
    </row>
    <row r="49" spans="1:7" ht="27.75" customHeight="1">
      <c r="A49" s="71" t="s">
        <v>553</v>
      </c>
      <c r="B49" s="61">
        <f t="shared" si="2"/>
        <v>72</v>
      </c>
      <c r="C49" s="61">
        <f t="shared" si="3"/>
        <v>72</v>
      </c>
      <c r="D49" s="431">
        <v>9</v>
      </c>
      <c r="E49" s="431">
        <v>46</v>
      </c>
      <c r="F49" s="431">
        <v>17</v>
      </c>
      <c r="G49" s="62">
        <v>0</v>
      </c>
    </row>
    <row r="50" spans="1:7" ht="27.75" customHeight="1">
      <c r="A50" s="71" t="s">
        <v>554</v>
      </c>
      <c r="B50" s="61">
        <f t="shared" si="2"/>
        <v>74</v>
      </c>
      <c r="C50" s="61">
        <f t="shared" si="3"/>
        <v>74</v>
      </c>
      <c r="D50" s="431">
        <v>14</v>
      </c>
      <c r="E50" s="431">
        <v>45</v>
      </c>
      <c r="F50" s="431">
        <v>15</v>
      </c>
      <c r="G50" s="62">
        <v>0</v>
      </c>
    </row>
    <row r="51" spans="1:7" ht="27.75" customHeight="1">
      <c r="A51" s="71" t="s">
        <v>555</v>
      </c>
      <c r="B51" s="61">
        <f t="shared" si="2"/>
        <v>248</v>
      </c>
      <c r="C51" s="61">
        <f t="shared" si="3"/>
        <v>248</v>
      </c>
      <c r="D51" s="431">
        <v>53</v>
      </c>
      <c r="E51" s="431">
        <v>152</v>
      </c>
      <c r="F51" s="431">
        <v>43</v>
      </c>
      <c r="G51" s="62">
        <v>0</v>
      </c>
    </row>
    <row r="52" spans="1:7" ht="27.75" customHeight="1">
      <c r="A52" s="72" t="s">
        <v>556</v>
      </c>
      <c r="B52" s="61">
        <f t="shared" si="2"/>
        <v>14</v>
      </c>
      <c r="C52" s="61">
        <f t="shared" si="3"/>
        <v>14</v>
      </c>
      <c r="D52" s="64">
        <v>7</v>
      </c>
      <c r="E52" s="64">
        <v>7</v>
      </c>
      <c r="F52" s="64">
        <v>0</v>
      </c>
      <c r="G52" s="62">
        <v>0</v>
      </c>
    </row>
    <row r="53" spans="1:7" ht="27.75" customHeight="1">
      <c r="A53" s="6" t="s">
        <v>557</v>
      </c>
      <c r="B53" s="68">
        <v>53.61</v>
      </c>
      <c r="C53" s="69">
        <v>53.76</v>
      </c>
      <c r="D53" s="69">
        <v>57.09</v>
      </c>
      <c r="E53" s="69">
        <v>53.39</v>
      </c>
      <c r="F53" s="69">
        <v>57.91</v>
      </c>
      <c r="G53" s="69">
        <v>42.32</v>
      </c>
    </row>
    <row r="54" spans="1:7" s="12" customFormat="1" ht="19.5" customHeight="1">
      <c r="A54" s="50" t="s">
        <v>575</v>
      </c>
      <c r="B54" s="50"/>
      <c r="C54" s="50"/>
      <c r="D54" s="50"/>
      <c r="E54" s="50"/>
      <c r="F54" s="50"/>
      <c r="G54" s="50"/>
    </row>
    <row r="55" spans="1:7" ht="19.5" customHeight="1">
      <c r="A55" s="18"/>
      <c r="B55" s="18"/>
      <c r="C55" s="18"/>
      <c r="D55" s="18"/>
      <c r="E55" s="18"/>
      <c r="F55" s="18"/>
      <c r="G55" s="18"/>
    </row>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sheetData>
  <mergeCells count="12">
    <mergeCell ref="A1:G1"/>
    <mergeCell ref="A3:A4"/>
    <mergeCell ref="B3:B4"/>
    <mergeCell ref="C3:F3"/>
    <mergeCell ref="G3:G4"/>
    <mergeCell ref="A2:F2"/>
    <mergeCell ref="A28:G28"/>
    <mergeCell ref="A30:A31"/>
    <mergeCell ref="B30:B31"/>
    <mergeCell ref="C30:F30"/>
    <mergeCell ref="G30:G31"/>
    <mergeCell ref="A29:F29"/>
  </mergeCells>
  <printOptions/>
  <pageMargins left="0.6299212598425197" right="0" top="0.5905511811023623" bottom="0.7874015748031497"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60"/>
  <sheetViews>
    <sheetView workbookViewId="0" topLeftCell="A19">
      <selection activeCell="G31" sqref="G31"/>
    </sheetView>
  </sheetViews>
  <sheetFormatPr defaultColWidth="9.00390625" defaultRowHeight="74.25" customHeight="1"/>
  <cols>
    <col min="1" max="1" width="12.625" style="52" customWidth="1"/>
    <col min="2" max="4" width="22.625" style="1" customWidth="1"/>
    <col min="5" max="16384" width="8.25390625" style="1" customWidth="1"/>
  </cols>
  <sheetData>
    <row r="1" spans="1:4" ht="33" customHeight="1">
      <c r="A1" s="660" t="s">
        <v>576</v>
      </c>
      <c r="B1" s="660"/>
      <c r="C1" s="660"/>
      <c r="D1" s="660"/>
    </row>
    <row r="2" spans="1:4" s="5" customFormat="1" ht="33" customHeight="1">
      <c r="A2" s="669" t="s">
        <v>577</v>
      </c>
      <c r="B2" s="669"/>
      <c r="C2" s="669"/>
      <c r="D2" s="669"/>
    </row>
    <row r="3" spans="1:5" s="5" customFormat="1" ht="25.5" customHeight="1">
      <c r="A3" s="674" t="s">
        <v>454</v>
      </c>
      <c r="B3" s="673" t="s">
        <v>455</v>
      </c>
      <c r="C3" s="675" t="s">
        <v>508</v>
      </c>
      <c r="D3" s="643"/>
      <c r="E3" s="34"/>
    </row>
    <row r="4" spans="1:5" s="5" customFormat="1" ht="25.5" customHeight="1">
      <c r="A4" s="674"/>
      <c r="B4" s="673"/>
      <c r="C4" s="7" t="s">
        <v>509</v>
      </c>
      <c r="D4" s="53" t="s">
        <v>578</v>
      </c>
      <c r="E4" s="34"/>
    </row>
    <row r="5" spans="1:4" s="12" customFormat="1" ht="25.5" customHeight="1">
      <c r="A5" s="70" t="s">
        <v>526</v>
      </c>
      <c r="B5" s="13">
        <f>SUM(C5:D5)</f>
        <v>8519</v>
      </c>
      <c r="C5" s="13">
        <f>SUM(C6:C29)+SUM(C34:C54)</f>
        <v>5185</v>
      </c>
      <c r="D5" s="13">
        <f>SUM(D6:D29)+SUM(D34:D54)</f>
        <v>3334</v>
      </c>
    </row>
    <row r="6" spans="1:4" s="12" customFormat="1" ht="25.5" customHeight="1">
      <c r="A6" s="71" t="s">
        <v>527</v>
      </c>
      <c r="B6" s="13">
        <f aca="true" t="shared" si="0" ref="B6:B29">SUM(C6:D6)</f>
        <v>500</v>
      </c>
      <c r="C6" s="11">
        <v>500</v>
      </c>
      <c r="D6" s="11">
        <v>0</v>
      </c>
    </row>
    <row r="7" spans="1:4" s="12" customFormat="1" ht="25.5" customHeight="1">
      <c r="A7" s="71" t="s">
        <v>805</v>
      </c>
      <c r="B7" s="13">
        <f t="shared" si="0"/>
        <v>417</v>
      </c>
      <c r="C7" s="431">
        <v>417</v>
      </c>
      <c r="D7" s="11">
        <v>0</v>
      </c>
    </row>
    <row r="8" spans="1:4" s="12" customFormat="1" ht="25.5" customHeight="1">
      <c r="A8" s="71" t="s">
        <v>806</v>
      </c>
      <c r="B8" s="13">
        <f t="shared" si="0"/>
        <v>706</v>
      </c>
      <c r="C8" s="431">
        <v>706</v>
      </c>
      <c r="D8" s="11">
        <v>0</v>
      </c>
    </row>
    <row r="9" spans="1:4" s="12" customFormat="1" ht="25.5" customHeight="1">
      <c r="A9" s="71" t="s">
        <v>807</v>
      </c>
      <c r="B9" s="13">
        <f t="shared" si="0"/>
        <v>620</v>
      </c>
      <c r="C9" s="431">
        <v>620</v>
      </c>
      <c r="D9" s="11">
        <v>0</v>
      </c>
    </row>
    <row r="10" spans="1:4" s="12" customFormat="1" ht="25.5" customHeight="1">
      <c r="A10" s="71" t="s">
        <v>528</v>
      </c>
      <c r="B10" s="13">
        <f t="shared" si="0"/>
        <v>735</v>
      </c>
      <c r="C10" s="431">
        <v>735</v>
      </c>
      <c r="D10" s="11">
        <v>0</v>
      </c>
    </row>
    <row r="11" spans="1:4" s="12" customFormat="1" ht="25.5" customHeight="1">
      <c r="A11" s="71" t="s">
        <v>529</v>
      </c>
      <c r="B11" s="13">
        <f t="shared" si="0"/>
        <v>560</v>
      </c>
      <c r="C11" s="431">
        <v>560</v>
      </c>
      <c r="D11" s="11">
        <v>0</v>
      </c>
    </row>
    <row r="12" spans="1:4" s="12" customFormat="1" ht="25.5" customHeight="1">
      <c r="A12" s="71" t="s">
        <v>530</v>
      </c>
      <c r="B12" s="13">
        <f t="shared" si="0"/>
        <v>434</v>
      </c>
      <c r="C12" s="431">
        <v>434</v>
      </c>
      <c r="D12" s="11">
        <v>0</v>
      </c>
    </row>
    <row r="13" spans="1:4" ht="25.5" customHeight="1">
      <c r="A13" s="71" t="s">
        <v>531</v>
      </c>
      <c r="B13" s="13">
        <f t="shared" si="0"/>
        <v>273</v>
      </c>
      <c r="C13" s="431">
        <v>273</v>
      </c>
      <c r="D13" s="11">
        <v>0</v>
      </c>
    </row>
    <row r="14" spans="1:4" ht="25.5" customHeight="1">
      <c r="A14" s="71" t="s">
        <v>532</v>
      </c>
      <c r="B14" s="13">
        <f t="shared" si="0"/>
        <v>234</v>
      </c>
      <c r="C14" s="431">
        <v>234</v>
      </c>
      <c r="D14" s="11">
        <v>0</v>
      </c>
    </row>
    <row r="15" spans="1:4" ht="25.5" customHeight="1">
      <c r="A15" s="71" t="s">
        <v>533</v>
      </c>
      <c r="B15" s="13">
        <f t="shared" si="0"/>
        <v>159</v>
      </c>
      <c r="C15" s="431">
        <v>159</v>
      </c>
      <c r="D15" s="11">
        <v>0</v>
      </c>
    </row>
    <row r="16" spans="1:4" ht="25.5" customHeight="1">
      <c r="A16" s="71" t="s">
        <v>808</v>
      </c>
      <c r="B16" s="13">
        <f t="shared" si="0"/>
        <v>129</v>
      </c>
      <c r="C16" s="431">
        <v>129</v>
      </c>
      <c r="D16" s="11">
        <v>0</v>
      </c>
    </row>
    <row r="17" spans="1:4" ht="25.5" customHeight="1">
      <c r="A17" s="71" t="s">
        <v>809</v>
      </c>
      <c r="B17" s="13">
        <f t="shared" si="0"/>
        <v>104</v>
      </c>
      <c r="C17" s="431">
        <v>104</v>
      </c>
      <c r="D17" s="11">
        <v>0</v>
      </c>
    </row>
    <row r="18" spans="1:4" ht="25.5" customHeight="1">
      <c r="A18" s="71" t="s">
        <v>810</v>
      </c>
      <c r="B18" s="13">
        <f t="shared" si="0"/>
        <v>62</v>
      </c>
      <c r="C18" s="431">
        <v>62</v>
      </c>
      <c r="D18" s="11">
        <v>0</v>
      </c>
    </row>
    <row r="19" spans="1:4" ht="25.5" customHeight="1">
      <c r="A19" s="71" t="s">
        <v>811</v>
      </c>
      <c r="B19" s="13">
        <f t="shared" si="0"/>
        <v>46</v>
      </c>
      <c r="C19" s="431">
        <v>44</v>
      </c>
      <c r="D19" s="431">
        <v>2</v>
      </c>
    </row>
    <row r="20" spans="1:4" ht="25.5" customHeight="1">
      <c r="A20" s="71" t="s">
        <v>812</v>
      </c>
      <c r="B20" s="13">
        <f t="shared" si="0"/>
        <v>209</v>
      </c>
      <c r="C20" s="431">
        <v>41</v>
      </c>
      <c r="D20" s="431">
        <v>168</v>
      </c>
    </row>
    <row r="21" spans="1:4" ht="25.5" customHeight="1">
      <c r="A21" s="71" t="s">
        <v>813</v>
      </c>
      <c r="B21" s="13">
        <f t="shared" si="0"/>
        <v>216</v>
      </c>
      <c r="C21" s="431">
        <v>37</v>
      </c>
      <c r="D21" s="431">
        <v>179</v>
      </c>
    </row>
    <row r="22" spans="1:4" ht="25.5" customHeight="1">
      <c r="A22" s="71" t="s">
        <v>814</v>
      </c>
      <c r="B22" s="13">
        <f t="shared" si="0"/>
        <v>89</v>
      </c>
      <c r="C22" s="431">
        <v>20</v>
      </c>
      <c r="D22" s="431">
        <v>69</v>
      </c>
    </row>
    <row r="23" spans="1:4" ht="25.5" customHeight="1">
      <c r="A23" s="71" t="s">
        <v>815</v>
      </c>
      <c r="B23" s="13">
        <f t="shared" si="0"/>
        <v>258</v>
      </c>
      <c r="C23" s="431">
        <v>11</v>
      </c>
      <c r="D23" s="431">
        <v>247</v>
      </c>
    </row>
    <row r="24" spans="1:4" ht="25.5" customHeight="1">
      <c r="A24" s="71" t="s">
        <v>816</v>
      </c>
      <c r="B24" s="13">
        <f t="shared" si="0"/>
        <v>465</v>
      </c>
      <c r="C24" s="431">
        <v>7</v>
      </c>
      <c r="D24" s="431">
        <v>458</v>
      </c>
    </row>
    <row r="25" spans="1:4" ht="25.5" customHeight="1">
      <c r="A25" s="71" t="s">
        <v>817</v>
      </c>
      <c r="B25" s="13">
        <f t="shared" si="0"/>
        <v>424</v>
      </c>
      <c r="C25" s="431">
        <v>1</v>
      </c>
      <c r="D25" s="431">
        <v>423</v>
      </c>
    </row>
    <row r="26" spans="1:4" ht="25.5" customHeight="1">
      <c r="A26" s="71" t="s">
        <v>579</v>
      </c>
      <c r="B26" s="13">
        <f t="shared" si="0"/>
        <v>329</v>
      </c>
      <c r="C26" s="431">
        <v>6</v>
      </c>
      <c r="D26" s="431">
        <v>323</v>
      </c>
    </row>
    <row r="27" spans="1:4" s="12" customFormat="1" ht="25.5" customHeight="1">
      <c r="A27" s="71" t="s">
        <v>832</v>
      </c>
      <c r="B27" s="13">
        <f t="shared" si="0"/>
        <v>251</v>
      </c>
      <c r="C27" s="431">
        <v>2</v>
      </c>
      <c r="D27" s="431">
        <v>249</v>
      </c>
    </row>
    <row r="28" spans="1:4" s="12" customFormat="1" ht="25.5" customHeight="1">
      <c r="A28" s="71" t="s">
        <v>833</v>
      </c>
      <c r="B28" s="13">
        <f t="shared" si="0"/>
        <v>191</v>
      </c>
      <c r="C28" s="431">
        <v>1</v>
      </c>
      <c r="D28" s="431">
        <v>190</v>
      </c>
    </row>
    <row r="29" spans="1:4" s="12" customFormat="1" ht="25.5" customHeight="1">
      <c r="A29" s="72" t="s">
        <v>534</v>
      </c>
      <c r="B29" s="75">
        <f t="shared" si="0"/>
        <v>170</v>
      </c>
      <c r="C29" s="432">
        <v>3</v>
      </c>
      <c r="D29" s="432">
        <v>167</v>
      </c>
    </row>
    <row r="30" spans="1:4" ht="33" customHeight="1">
      <c r="A30" s="660" t="s">
        <v>580</v>
      </c>
      <c r="B30" s="660"/>
      <c r="C30" s="660"/>
      <c r="D30" s="660"/>
    </row>
    <row r="31" spans="1:4" s="5" customFormat="1" ht="33" customHeight="1">
      <c r="A31" s="669" t="s">
        <v>577</v>
      </c>
      <c r="B31" s="669"/>
      <c r="C31" s="669"/>
      <c r="D31" s="669"/>
    </row>
    <row r="32" spans="1:5" s="5" customFormat="1" ht="25.5" customHeight="1">
      <c r="A32" s="674" t="s">
        <v>454</v>
      </c>
      <c r="B32" s="673" t="s">
        <v>455</v>
      </c>
      <c r="C32" s="675" t="s">
        <v>508</v>
      </c>
      <c r="D32" s="643"/>
      <c r="E32" s="34"/>
    </row>
    <row r="33" spans="1:5" s="5" customFormat="1" ht="25.5" customHeight="1">
      <c r="A33" s="674"/>
      <c r="B33" s="673"/>
      <c r="C33" s="7" t="s">
        <v>509</v>
      </c>
      <c r="D33" s="53" t="s">
        <v>578</v>
      </c>
      <c r="E33" s="34"/>
    </row>
    <row r="34" spans="1:4" s="12" customFormat="1" ht="25.5" customHeight="1">
      <c r="A34" s="71" t="s">
        <v>536</v>
      </c>
      <c r="B34" s="76">
        <f>SUM(C34:D34)</f>
        <v>193</v>
      </c>
      <c r="C34" s="431">
        <v>1</v>
      </c>
      <c r="D34" s="431">
        <v>192</v>
      </c>
    </row>
    <row r="35" spans="1:4" s="12" customFormat="1" ht="25.5" customHeight="1">
      <c r="A35" s="71" t="s">
        <v>537</v>
      </c>
      <c r="B35" s="76">
        <f aca="true" t="shared" si="1" ref="B35:B54">SUM(C35:D35)</f>
        <v>123</v>
      </c>
      <c r="C35" s="431">
        <v>5</v>
      </c>
      <c r="D35" s="431">
        <v>118</v>
      </c>
    </row>
    <row r="36" spans="1:4" s="12" customFormat="1" ht="25.5" customHeight="1">
      <c r="A36" s="71" t="s">
        <v>538</v>
      </c>
      <c r="B36" s="76">
        <f t="shared" si="1"/>
        <v>111</v>
      </c>
      <c r="C36" s="431">
        <v>3</v>
      </c>
      <c r="D36" s="431">
        <v>108</v>
      </c>
    </row>
    <row r="37" spans="1:4" ht="25.5" customHeight="1">
      <c r="A37" s="71" t="s">
        <v>539</v>
      </c>
      <c r="B37" s="76">
        <f t="shared" si="1"/>
        <v>74</v>
      </c>
      <c r="C37" s="11">
        <v>0</v>
      </c>
      <c r="D37" s="431">
        <v>74</v>
      </c>
    </row>
    <row r="38" spans="1:4" ht="25.5" customHeight="1">
      <c r="A38" s="71" t="s">
        <v>540</v>
      </c>
      <c r="B38" s="76">
        <f t="shared" si="1"/>
        <v>122</v>
      </c>
      <c r="C38" s="431">
        <v>12</v>
      </c>
      <c r="D38" s="431">
        <v>110</v>
      </c>
    </row>
    <row r="39" spans="1:4" ht="25.5" customHeight="1">
      <c r="A39" s="71" t="s">
        <v>541</v>
      </c>
      <c r="B39" s="76">
        <f t="shared" si="1"/>
        <v>93</v>
      </c>
      <c r="C39" s="431">
        <v>1</v>
      </c>
      <c r="D39" s="431">
        <v>92</v>
      </c>
    </row>
    <row r="40" spans="1:4" ht="25.5" customHeight="1">
      <c r="A40" s="71" t="s">
        <v>542</v>
      </c>
      <c r="B40" s="76">
        <f t="shared" si="1"/>
        <v>37</v>
      </c>
      <c r="C40" s="11">
        <v>0</v>
      </c>
      <c r="D40" s="431">
        <v>37</v>
      </c>
    </row>
    <row r="41" spans="1:4" ht="25.5" customHeight="1">
      <c r="A41" s="71" t="s">
        <v>543</v>
      </c>
      <c r="B41" s="76">
        <f t="shared" si="1"/>
        <v>14</v>
      </c>
      <c r="C41" s="431">
        <v>1</v>
      </c>
      <c r="D41" s="431">
        <v>13</v>
      </c>
    </row>
    <row r="42" spans="1:4" ht="25.5" customHeight="1">
      <c r="A42" s="71" t="s">
        <v>544</v>
      </c>
      <c r="B42" s="76">
        <f t="shared" si="1"/>
        <v>32</v>
      </c>
      <c r="C42" s="431">
        <v>3</v>
      </c>
      <c r="D42" s="431">
        <v>29</v>
      </c>
    </row>
    <row r="43" spans="1:4" ht="25.5" customHeight="1">
      <c r="A43" s="71" t="s">
        <v>545</v>
      </c>
      <c r="B43" s="76">
        <f t="shared" si="1"/>
        <v>18</v>
      </c>
      <c r="C43" s="431">
        <v>2</v>
      </c>
      <c r="D43" s="431">
        <v>16</v>
      </c>
    </row>
    <row r="44" spans="1:4" ht="25.5" customHeight="1">
      <c r="A44" s="71" t="s">
        <v>546</v>
      </c>
      <c r="B44" s="76">
        <f t="shared" si="1"/>
        <v>27</v>
      </c>
      <c r="C44" s="431">
        <v>1</v>
      </c>
      <c r="D44" s="431">
        <v>26</v>
      </c>
    </row>
    <row r="45" spans="1:4" ht="25.5" customHeight="1">
      <c r="A45" s="71" t="s">
        <v>547</v>
      </c>
      <c r="B45" s="76">
        <f t="shared" si="1"/>
        <v>18</v>
      </c>
      <c r="C45" s="431">
        <v>1</v>
      </c>
      <c r="D45" s="431">
        <v>17</v>
      </c>
    </row>
    <row r="46" spans="1:4" ht="25.5" customHeight="1">
      <c r="A46" s="71" t="s">
        <v>548</v>
      </c>
      <c r="B46" s="76">
        <f t="shared" si="1"/>
        <v>65</v>
      </c>
      <c r="C46" s="431">
        <v>49</v>
      </c>
      <c r="D46" s="431">
        <v>16</v>
      </c>
    </row>
    <row r="47" spans="1:4" ht="25.5" customHeight="1">
      <c r="A47" s="71" t="s">
        <v>549</v>
      </c>
      <c r="B47" s="76">
        <f t="shared" si="1"/>
        <v>4</v>
      </c>
      <c r="C47" s="11">
        <v>0</v>
      </c>
      <c r="D47" s="431">
        <v>4</v>
      </c>
    </row>
    <row r="48" spans="1:4" ht="25.5" customHeight="1">
      <c r="A48" s="71" t="s">
        <v>550</v>
      </c>
      <c r="B48" s="76">
        <f t="shared" si="1"/>
        <v>4</v>
      </c>
      <c r="C48" s="11">
        <v>0</v>
      </c>
      <c r="D48" s="431">
        <v>4</v>
      </c>
    </row>
    <row r="49" spans="1:4" ht="25.5" customHeight="1">
      <c r="A49" s="71" t="s">
        <v>551</v>
      </c>
      <c r="B49" s="76">
        <f t="shared" si="1"/>
        <v>0</v>
      </c>
      <c r="C49" s="11">
        <v>0</v>
      </c>
      <c r="D49" s="11">
        <v>0</v>
      </c>
    </row>
    <row r="50" spans="1:4" ht="25.5" customHeight="1">
      <c r="A50" s="71" t="s">
        <v>552</v>
      </c>
      <c r="B50" s="76">
        <f t="shared" si="1"/>
        <v>0</v>
      </c>
      <c r="C50" s="11">
        <v>0</v>
      </c>
      <c r="D50" s="11">
        <v>0</v>
      </c>
    </row>
    <row r="51" spans="1:4" ht="25.5" customHeight="1">
      <c r="A51" s="71" t="s">
        <v>553</v>
      </c>
      <c r="B51" s="76">
        <f t="shared" si="1"/>
        <v>0</v>
      </c>
      <c r="C51" s="11">
        <v>0</v>
      </c>
      <c r="D51" s="11">
        <v>0</v>
      </c>
    </row>
    <row r="52" spans="1:4" ht="25.5" customHeight="1">
      <c r="A52" s="71" t="s">
        <v>554</v>
      </c>
      <c r="B52" s="76">
        <f t="shared" si="1"/>
        <v>3</v>
      </c>
      <c r="C52" s="11">
        <v>0</v>
      </c>
      <c r="D52" s="431">
        <v>3</v>
      </c>
    </row>
    <row r="53" spans="1:4" ht="25.5" customHeight="1">
      <c r="A53" s="71" t="s">
        <v>555</v>
      </c>
      <c r="B53" s="76">
        <f t="shared" si="1"/>
        <v>0</v>
      </c>
      <c r="C53" s="11">
        <v>0</v>
      </c>
      <c r="D53" s="11">
        <v>0</v>
      </c>
    </row>
    <row r="54" spans="1:4" ht="25.5" customHeight="1">
      <c r="A54" s="71" t="s">
        <v>556</v>
      </c>
      <c r="B54" s="76">
        <f t="shared" si="1"/>
        <v>0</v>
      </c>
      <c r="C54" s="11">
        <v>0</v>
      </c>
      <c r="D54" s="11">
        <v>0</v>
      </c>
    </row>
    <row r="55" spans="1:4" ht="25.5" customHeight="1">
      <c r="A55" s="6" t="s">
        <v>557</v>
      </c>
      <c r="B55" s="77">
        <v>33.2</v>
      </c>
      <c r="C55" s="73">
        <v>26.92</v>
      </c>
      <c r="D55" s="73">
        <v>42.97</v>
      </c>
    </row>
    <row r="56" spans="1:4" s="12" customFormat="1" ht="18" customHeight="1">
      <c r="A56" s="50" t="s">
        <v>581</v>
      </c>
      <c r="B56" s="50"/>
      <c r="C56" s="50"/>
      <c r="D56" s="50"/>
    </row>
    <row r="57" spans="1:4" ht="18" customHeight="1">
      <c r="A57" s="18" t="s">
        <v>582</v>
      </c>
      <c r="B57" s="18"/>
      <c r="C57" s="18"/>
      <c r="D57" s="18"/>
    </row>
    <row r="58" spans="1:4" ht="18" customHeight="1">
      <c r="A58" s="18" t="s">
        <v>583</v>
      </c>
      <c r="B58" s="18"/>
      <c r="C58" s="18"/>
      <c r="D58" s="18"/>
    </row>
    <row r="59" spans="1:4" ht="18" customHeight="1">
      <c r="A59" s="18" t="s">
        <v>584</v>
      </c>
      <c r="B59" s="18"/>
      <c r="C59" s="18"/>
      <c r="D59" s="18"/>
    </row>
    <row r="60" spans="1:4" ht="18" customHeight="1">
      <c r="A60" s="18" t="s">
        <v>585</v>
      </c>
      <c r="B60" s="18"/>
      <c r="C60" s="18"/>
      <c r="D60" s="18"/>
    </row>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row r="210" ht="32.25" customHeight="1"/>
  </sheetData>
  <mergeCells count="10">
    <mergeCell ref="A1:D1"/>
    <mergeCell ref="A2:D2"/>
    <mergeCell ref="A3:A4"/>
    <mergeCell ref="B3:B4"/>
    <mergeCell ref="C3:D3"/>
    <mergeCell ref="A30:D30"/>
    <mergeCell ref="A31:D31"/>
    <mergeCell ref="A32:A33"/>
    <mergeCell ref="B32:B33"/>
    <mergeCell ref="C32:D32"/>
  </mergeCells>
  <printOptions/>
  <pageMargins left="0.6299212598425197" right="0" top="0.5905511811023623" bottom="0.7874015748031497" header="0" footer="0"/>
  <pageSetup horizontalDpi="600" verticalDpi="600" orientation="portrait" paperSize="9" r:id="rId1"/>
  <rowBreaks count="1" manualBreakCount="1">
    <brk id="29" max="3" man="1"/>
  </rowBreaks>
</worksheet>
</file>

<file path=xl/worksheets/sheet18.xml><?xml version="1.0" encoding="utf-8"?>
<worksheet xmlns="http://schemas.openxmlformats.org/spreadsheetml/2006/main" xmlns:r="http://schemas.openxmlformats.org/officeDocument/2006/relationships">
  <dimension ref="A1:I16"/>
  <sheetViews>
    <sheetView workbookViewId="0" topLeftCell="A1">
      <selection activeCell="F3" sqref="F3:H3"/>
    </sheetView>
  </sheetViews>
  <sheetFormatPr defaultColWidth="9.00390625" defaultRowHeight="16.5"/>
  <cols>
    <col min="1" max="1" width="8.125" style="52" customWidth="1"/>
    <col min="2" max="3" width="8.875" style="1" customWidth="1"/>
    <col min="4" max="4" width="9.625" style="1" customWidth="1"/>
    <col min="5" max="5" width="12.00390625" style="1" customWidth="1"/>
    <col min="6" max="6" width="8.875" style="1" customWidth="1"/>
    <col min="7" max="7" width="9.125" style="1" customWidth="1"/>
    <col min="8" max="8" width="12.00390625" style="1" customWidth="1"/>
    <col min="9" max="9" width="8.375" style="38" customWidth="1"/>
    <col min="10" max="16384" width="9.00390625" style="38" customWidth="1"/>
  </cols>
  <sheetData>
    <row r="1" spans="1:9" ht="33" customHeight="1">
      <c r="A1" s="660" t="s">
        <v>586</v>
      </c>
      <c r="B1" s="660"/>
      <c r="C1" s="660"/>
      <c r="D1" s="660"/>
      <c r="E1" s="660"/>
      <c r="F1" s="660"/>
      <c r="G1" s="660"/>
      <c r="H1" s="660"/>
      <c r="I1" s="660"/>
    </row>
    <row r="2" spans="1:9" ht="33" customHeight="1" thickBot="1">
      <c r="A2" s="530" t="s">
        <v>951</v>
      </c>
      <c r="B2" s="530"/>
      <c r="C2" s="591" t="s">
        <v>952</v>
      </c>
      <c r="D2" s="591"/>
      <c r="E2" s="591"/>
      <c r="F2" s="659"/>
      <c r="G2" s="659"/>
      <c r="H2" s="610" t="s">
        <v>453</v>
      </c>
      <c r="I2" s="610"/>
    </row>
    <row r="3" spans="1:9" ht="34.5" customHeight="1" thickTop="1">
      <c r="A3" s="651" t="s">
        <v>454</v>
      </c>
      <c r="B3" s="608" t="s">
        <v>455</v>
      </c>
      <c r="C3" s="606" t="s">
        <v>476</v>
      </c>
      <c r="D3" s="607"/>
      <c r="E3" s="607"/>
      <c r="F3" s="611" t="s">
        <v>477</v>
      </c>
      <c r="G3" s="612"/>
      <c r="H3" s="589"/>
      <c r="I3" s="590" t="s">
        <v>478</v>
      </c>
    </row>
    <row r="4" spans="1:9" ht="55.5" customHeight="1">
      <c r="A4" s="605"/>
      <c r="B4" s="609"/>
      <c r="C4" s="78" t="s">
        <v>458</v>
      </c>
      <c r="D4" s="78" t="s">
        <v>479</v>
      </c>
      <c r="E4" s="42" t="s">
        <v>587</v>
      </c>
      <c r="F4" s="41" t="s">
        <v>458</v>
      </c>
      <c r="G4" s="41" t="s">
        <v>479</v>
      </c>
      <c r="H4" s="42" t="s">
        <v>587</v>
      </c>
      <c r="I4" s="655"/>
    </row>
    <row r="5" spans="1:9" ht="54.75" customHeight="1">
      <c r="A5" s="79" t="s">
        <v>455</v>
      </c>
      <c r="B5" s="13">
        <f>'19撫卹(政) (2)'!B5+'20撫卹(公) (2)'!B5+'21撫卹(教) (2)'!B5+'22撫卹(軍) (2)'!B5</f>
        <v>412</v>
      </c>
      <c r="C5" s="13">
        <f>'19撫卹(政) (2)'!C5+'20撫卹(公) (2)'!C5+'21撫卹(教) (2)'!C5+'22撫卹(軍) (2)'!C5</f>
        <v>348</v>
      </c>
      <c r="D5" s="13">
        <f>'19撫卹(政) (2)'!D5+'20撫卹(公) (2)'!D5+'21撫卹(教) (2)'!D5+'22撫卹(軍) (2)'!D5</f>
        <v>96</v>
      </c>
      <c r="E5" s="13">
        <f>'19撫卹(政) (2)'!E5+'20撫卹(公) (2)'!E5+'21撫卹(教) (2)'!E5+'22撫卹(軍) (2)'!E5</f>
        <v>252</v>
      </c>
      <c r="F5" s="13">
        <f>'19撫卹(政) (2)'!F5+'20撫卹(公) (2)'!F5+'21撫卹(教) (2)'!F5+'22撫卹(軍) (2)'!F5</f>
        <v>60</v>
      </c>
      <c r="G5" s="13">
        <f>'19撫卹(政) (2)'!G5+'20撫卹(公) (2)'!G5+'21撫卹(教) (2)'!G5+'22撫卹(軍) (2)'!G5</f>
        <v>1</v>
      </c>
      <c r="H5" s="13">
        <f>'19撫卹(政) (2)'!H5+'20撫卹(公) (2)'!H5+'21撫卹(教) (2)'!H5+'22撫卹(軍) (2)'!H5</f>
        <v>59</v>
      </c>
      <c r="I5" s="61">
        <f>SUM(I6:I15)</f>
        <v>4</v>
      </c>
    </row>
    <row r="6" spans="1:9" ht="54.75" customHeight="1">
      <c r="A6" s="43" t="s">
        <v>588</v>
      </c>
      <c r="B6" s="13">
        <f>'19撫卹(政) (2)'!B6+'20撫卹(公) (2)'!B6+'21撫卹(教) (2)'!B6+'22撫卹(軍) (2)'!B6</f>
        <v>29</v>
      </c>
      <c r="C6" s="13">
        <f>'19撫卹(政) (2)'!C6+'20撫卹(公) (2)'!C6+'21撫卹(教) (2)'!C6+'22撫卹(軍) (2)'!C6</f>
        <v>19</v>
      </c>
      <c r="D6" s="13">
        <f>'19撫卹(政) (2)'!D6+'20撫卹(公) (2)'!D6+'21撫卹(教) (2)'!D6+'22撫卹(軍) (2)'!D6</f>
        <v>1</v>
      </c>
      <c r="E6" s="13">
        <f>'19撫卹(政) (2)'!E6+'20撫卹(公) (2)'!E6+'21撫卹(教) (2)'!E6+'22撫卹(軍) (2)'!E6</f>
        <v>18</v>
      </c>
      <c r="F6" s="13">
        <f>'19撫卹(政) (2)'!F6+'20撫卹(公) (2)'!F6+'21撫卹(教) (2)'!F6+'22撫卹(軍) (2)'!F6</f>
        <v>10</v>
      </c>
      <c r="G6" s="13">
        <f>'19撫卹(政) (2)'!G6+'20撫卹(公) (2)'!G6+'21撫卹(教) (2)'!G6+'22撫卹(軍) (2)'!G6</f>
        <v>0</v>
      </c>
      <c r="H6" s="13">
        <f>'19撫卹(政) (2)'!H6+'20撫卹(公) (2)'!H6+'21撫卹(教) (2)'!H6+'22撫卹(軍) (2)'!H6</f>
        <v>10</v>
      </c>
      <c r="I6" s="435">
        <f>'22撫卹(軍) (2)'!I6</f>
        <v>0</v>
      </c>
    </row>
    <row r="7" spans="1:9" ht="54.75" customHeight="1">
      <c r="A7" s="43" t="s">
        <v>589</v>
      </c>
      <c r="B7" s="13">
        <f>'19撫卹(政) (2)'!B7+'20撫卹(公) (2)'!B7+'21撫卹(教) (2)'!B7+'22撫卹(軍) (2)'!B7</f>
        <v>23</v>
      </c>
      <c r="C7" s="13">
        <f>'19撫卹(政) (2)'!C7+'20撫卹(公) (2)'!C7+'21撫卹(教) (2)'!C7+'22撫卹(軍) (2)'!C7</f>
        <v>13</v>
      </c>
      <c r="D7" s="13">
        <f>'19撫卹(政) (2)'!D7+'20撫卹(公) (2)'!D7+'21撫卹(教) (2)'!D7+'22撫卹(軍) (2)'!D7</f>
        <v>10</v>
      </c>
      <c r="E7" s="13">
        <f>'19撫卹(政) (2)'!E7+'20撫卹(公) (2)'!E7+'21撫卹(教) (2)'!E7+'22撫卹(軍) (2)'!E7</f>
        <v>3</v>
      </c>
      <c r="F7" s="13">
        <f>'19撫卹(政) (2)'!F7+'20撫卹(公) (2)'!F7+'21撫卹(教) (2)'!F7+'22撫卹(軍) (2)'!F7</f>
        <v>7</v>
      </c>
      <c r="G7" s="13">
        <f>'19撫卹(政) (2)'!G7+'20撫卹(公) (2)'!G7+'21撫卹(教) (2)'!G7+'22撫卹(軍) (2)'!G7</f>
        <v>0</v>
      </c>
      <c r="H7" s="13">
        <f>'19撫卹(政) (2)'!H7+'20撫卹(公) (2)'!H7+'21撫卹(教) (2)'!H7+'22撫卹(軍) (2)'!H7</f>
        <v>7</v>
      </c>
      <c r="I7" s="435">
        <f>'22撫卹(軍) (2)'!I7</f>
        <v>3</v>
      </c>
    </row>
    <row r="8" spans="1:9" ht="54.75" customHeight="1">
      <c r="A8" s="43" t="s">
        <v>590</v>
      </c>
      <c r="B8" s="13">
        <f>'19撫卹(政) (2)'!B8+'20撫卹(公) (2)'!B8+'21撫卹(教) (2)'!B8+'22撫卹(軍) (2)'!B8</f>
        <v>28</v>
      </c>
      <c r="C8" s="13">
        <f>'19撫卹(政) (2)'!C8+'20撫卹(公) (2)'!C8+'21撫卹(教) (2)'!C8+'22撫卹(軍) (2)'!C8</f>
        <v>20</v>
      </c>
      <c r="D8" s="13">
        <f>'19撫卹(政) (2)'!D8+'20撫卹(公) (2)'!D8+'21撫卹(教) (2)'!D8+'22撫卹(軍) (2)'!D8</f>
        <v>14</v>
      </c>
      <c r="E8" s="13">
        <f>'19撫卹(政) (2)'!E8+'20撫卹(公) (2)'!E8+'21撫卹(教) (2)'!E8+'22撫卹(軍) (2)'!E8</f>
        <v>6</v>
      </c>
      <c r="F8" s="13">
        <f>'19撫卹(政) (2)'!F8+'20撫卹(公) (2)'!F8+'21撫卹(教) (2)'!F8+'22撫卹(軍) (2)'!F8</f>
        <v>7</v>
      </c>
      <c r="G8" s="13">
        <f>'19撫卹(政) (2)'!G8+'20撫卹(公) (2)'!G8+'21撫卹(教) (2)'!G8+'22撫卹(軍) (2)'!G8</f>
        <v>0</v>
      </c>
      <c r="H8" s="13">
        <f>'19撫卹(政) (2)'!H8+'20撫卹(公) (2)'!H8+'21撫卹(教) (2)'!H8+'22撫卹(軍) (2)'!H8</f>
        <v>7</v>
      </c>
      <c r="I8" s="435">
        <f>'22撫卹(軍) (2)'!I8</f>
        <v>1</v>
      </c>
    </row>
    <row r="9" spans="1:9" ht="54.75" customHeight="1">
      <c r="A9" s="43" t="s">
        <v>591</v>
      </c>
      <c r="B9" s="13">
        <f>'19撫卹(政) (2)'!B9+'20撫卹(公) (2)'!B9+'21撫卹(教) (2)'!B9+'22撫卹(軍) (2)'!B9</f>
        <v>62</v>
      </c>
      <c r="C9" s="13">
        <f>'19撫卹(政) (2)'!C9+'20撫卹(公) (2)'!C9+'21撫卹(教) (2)'!C9+'22撫卹(軍) (2)'!C9</f>
        <v>48</v>
      </c>
      <c r="D9" s="13">
        <f>'19撫卹(政) (2)'!D9+'20撫卹(公) (2)'!D9+'21撫卹(教) (2)'!D9+'22撫卹(軍) (2)'!D9</f>
        <v>29</v>
      </c>
      <c r="E9" s="13">
        <f>'19撫卹(政) (2)'!E9+'20撫卹(公) (2)'!E9+'21撫卹(教) (2)'!E9+'22撫卹(軍) (2)'!E9</f>
        <v>19</v>
      </c>
      <c r="F9" s="13">
        <f>'19撫卹(政) (2)'!F9+'20撫卹(公) (2)'!F9+'21撫卹(教) (2)'!F9+'22撫卹(軍) (2)'!F9</f>
        <v>14</v>
      </c>
      <c r="G9" s="13">
        <f>'19撫卹(政) (2)'!G9+'20撫卹(公) (2)'!G9+'21撫卹(教) (2)'!G9+'22撫卹(軍) (2)'!G9</f>
        <v>0</v>
      </c>
      <c r="H9" s="13">
        <f>'19撫卹(政) (2)'!H9+'20撫卹(公) (2)'!H9+'21撫卹(教) (2)'!H9+'22撫卹(軍) (2)'!H9</f>
        <v>14</v>
      </c>
      <c r="I9" s="435">
        <f>'22撫卹(軍) (2)'!I9</f>
        <v>0</v>
      </c>
    </row>
    <row r="10" spans="1:9" ht="54.75" customHeight="1">
      <c r="A10" s="43" t="s">
        <v>592</v>
      </c>
      <c r="B10" s="13">
        <f>'19撫卹(政) (2)'!B10+'20撫卹(公) (2)'!B10+'21撫卹(教) (2)'!B10+'22撫卹(軍) (2)'!B10</f>
        <v>69</v>
      </c>
      <c r="C10" s="13">
        <f>'19撫卹(政) (2)'!C10+'20撫卹(公) (2)'!C10+'21撫卹(教) (2)'!C10+'22撫卹(軍) (2)'!C10</f>
        <v>63</v>
      </c>
      <c r="D10" s="13">
        <f>'19撫卹(政) (2)'!D10+'20撫卹(公) (2)'!D10+'21撫卹(教) (2)'!D10+'22撫卹(軍) (2)'!D10</f>
        <v>14</v>
      </c>
      <c r="E10" s="13">
        <f>'19撫卹(政) (2)'!E10+'20撫卹(公) (2)'!E10+'21撫卹(教) (2)'!E10+'22撫卹(軍) (2)'!E10</f>
        <v>49</v>
      </c>
      <c r="F10" s="13">
        <f>'19撫卹(政) (2)'!F10+'20撫卹(公) (2)'!F10+'21撫卹(教) (2)'!F10+'22撫卹(軍) (2)'!F10</f>
        <v>6</v>
      </c>
      <c r="G10" s="13">
        <f>'19撫卹(政) (2)'!G10+'20撫卹(公) (2)'!G10+'21撫卹(教) (2)'!G10+'22撫卹(軍) (2)'!G10</f>
        <v>1</v>
      </c>
      <c r="H10" s="13">
        <f>'19撫卹(政) (2)'!H10+'20撫卹(公) (2)'!H10+'21撫卹(教) (2)'!H10+'22撫卹(軍) (2)'!H10</f>
        <v>5</v>
      </c>
      <c r="I10" s="435">
        <f>'22撫卹(軍) (2)'!I10</f>
        <v>0</v>
      </c>
    </row>
    <row r="11" spans="1:9" ht="54.75" customHeight="1">
      <c r="A11" s="43" t="s">
        <v>593</v>
      </c>
      <c r="B11" s="13">
        <f>'19撫卹(政) (2)'!B11+'20撫卹(公) (2)'!B11+'21撫卹(教) (2)'!B11+'22撫卹(軍) (2)'!B11</f>
        <v>79</v>
      </c>
      <c r="C11" s="13">
        <f>'19撫卹(政) (2)'!C11+'20撫卹(公) (2)'!C11+'21撫卹(教) (2)'!C11+'22撫卹(軍) (2)'!C11</f>
        <v>72</v>
      </c>
      <c r="D11" s="13">
        <f>'19撫卹(政) (2)'!D11+'20撫卹(公) (2)'!D11+'21撫卹(教) (2)'!D11+'22撫卹(軍) (2)'!D11</f>
        <v>13</v>
      </c>
      <c r="E11" s="13">
        <f>'19撫卹(政) (2)'!E11+'20撫卹(公) (2)'!E11+'21撫卹(教) (2)'!E11+'22撫卹(軍) (2)'!E11</f>
        <v>59</v>
      </c>
      <c r="F11" s="13">
        <f>'19撫卹(政) (2)'!F11+'20撫卹(公) (2)'!F11+'21撫卹(教) (2)'!F11+'22撫卹(軍) (2)'!F11</f>
        <v>7</v>
      </c>
      <c r="G11" s="13">
        <f>'19撫卹(政) (2)'!G11+'20撫卹(公) (2)'!G11+'21撫卹(教) (2)'!G11+'22撫卹(軍) (2)'!G11</f>
        <v>0</v>
      </c>
      <c r="H11" s="13">
        <f>'19撫卹(政) (2)'!H11+'20撫卹(公) (2)'!H11+'21撫卹(教) (2)'!H11+'22撫卹(軍) (2)'!H11</f>
        <v>7</v>
      </c>
      <c r="I11" s="435">
        <f>'22撫卹(軍) (2)'!I11</f>
        <v>0</v>
      </c>
    </row>
    <row r="12" spans="1:9" ht="54.75" customHeight="1">
      <c r="A12" s="43" t="s">
        <v>594</v>
      </c>
      <c r="B12" s="13">
        <f>'19撫卹(政) (2)'!B12+'20撫卹(公) (2)'!B12+'21撫卹(教) (2)'!B12+'22撫卹(軍) (2)'!B12</f>
        <v>69</v>
      </c>
      <c r="C12" s="13">
        <f>'19撫卹(政) (2)'!C12+'20撫卹(公) (2)'!C12+'21撫卹(教) (2)'!C12+'22撫卹(軍) (2)'!C12</f>
        <v>62</v>
      </c>
      <c r="D12" s="13">
        <f>'19撫卹(政) (2)'!D12+'20撫卹(公) (2)'!D12+'21撫卹(教) (2)'!D12+'22撫卹(軍) (2)'!D12</f>
        <v>10</v>
      </c>
      <c r="E12" s="13">
        <f>'19撫卹(政) (2)'!E12+'20撫卹(公) (2)'!E12+'21撫卹(教) (2)'!E12+'22撫卹(軍) (2)'!E12</f>
        <v>52</v>
      </c>
      <c r="F12" s="13">
        <f>'19撫卹(政) (2)'!F12+'20撫卹(公) (2)'!F12+'21撫卹(教) (2)'!F12+'22撫卹(軍) (2)'!F12</f>
        <v>7</v>
      </c>
      <c r="G12" s="13">
        <f>'19撫卹(政) (2)'!G12+'20撫卹(公) (2)'!G12+'21撫卹(教) (2)'!G12+'22撫卹(軍) (2)'!G12</f>
        <v>0</v>
      </c>
      <c r="H12" s="13">
        <f>'19撫卹(政) (2)'!H12+'20撫卹(公) (2)'!H12+'21撫卹(教) (2)'!H12+'22撫卹(軍) (2)'!H12</f>
        <v>7</v>
      </c>
      <c r="I12" s="435">
        <f>'22撫卹(軍) (2)'!I12</f>
        <v>0</v>
      </c>
    </row>
    <row r="13" spans="1:9" ht="54.75" customHeight="1">
      <c r="A13" s="43" t="s">
        <v>595</v>
      </c>
      <c r="B13" s="13">
        <f>'19撫卹(政) (2)'!B13+'20撫卹(公) (2)'!B13+'21撫卹(教) (2)'!B13+'22撫卹(軍) (2)'!B13</f>
        <v>41</v>
      </c>
      <c r="C13" s="13">
        <f>'19撫卹(政) (2)'!C13+'20撫卹(公) (2)'!C13+'21撫卹(教) (2)'!C13+'22撫卹(軍) (2)'!C13</f>
        <v>40</v>
      </c>
      <c r="D13" s="13">
        <f>'19撫卹(政) (2)'!D13+'20撫卹(公) (2)'!D13+'21撫卹(教) (2)'!D13+'22撫卹(軍) (2)'!D13</f>
        <v>4</v>
      </c>
      <c r="E13" s="13">
        <f>'19撫卹(政) (2)'!E13+'20撫卹(公) (2)'!E13+'21撫卹(教) (2)'!E13+'22撫卹(軍) (2)'!E13</f>
        <v>36</v>
      </c>
      <c r="F13" s="13">
        <f>'19撫卹(政) (2)'!F13+'20撫卹(公) (2)'!F13+'21撫卹(教) (2)'!F13+'22撫卹(軍) (2)'!F13</f>
        <v>1</v>
      </c>
      <c r="G13" s="13">
        <f>'19撫卹(政) (2)'!G13+'20撫卹(公) (2)'!G13+'21撫卹(教) (2)'!G13+'22撫卹(軍) (2)'!G13</f>
        <v>0</v>
      </c>
      <c r="H13" s="13">
        <f>'19撫卹(政) (2)'!H13+'20撫卹(公) (2)'!H13+'21撫卹(教) (2)'!H13+'22撫卹(軍) (2)'!H13</f>
        <v>1</v>
      </c>
      <c r="I13" s="435">
        <f>'22撫卹(軍) (2)'!I13</f>
        <v>0</v>
      </c>
    </row>
    <row r="14" spans="1:9" ht="54.75" customHeight="1">
      <c r="A14" s="43" t="s">
        <v>596</v>
      </c>
      <c r="B14" s="13">
        <f>'19撫卹(政) (2)'!B14+'20撫卹(公) (2)'!B14+'21撫卹(教) (2)'!B14+'22撫卹(軍) (2)'!B14</f>
        <v>9</v>
      </c>
      <c r="C14" s="13">
        <f>'19撫卹(政) (2)'!C14+'20撫卹(公) (2)'!C14+'21撫卹(教) (2)'!C14+'22撫卹(軍) (2)'!C14</f>
        <v>8</v>
      </c>
      <c r="D14" s="13">
        <f>'19撫卹(政) (2)'!D14+'20撫卹(公) (2)'!D14+'21撫卹(教) (2)'!D14+'22撫卹(軍) (2)'!D14</f>
        <v>1</v>
      </c>
      <c r="E14" s="13">
        <f>'19撫卹(政) (2)'!E14+'20撫卹(公) (2)'!E14+'21撫卹(教) (2)'!E14+'22撫卹(軍) (2)'!E14</f>
        <v>7</v>
      </c>
      <c r="F14" s="13">
        <f>'19撫卹(政) (2)'!F14+'20撫卹(公) (2)'!F14+'21撫卹(教) (2)'!F14+'22撫卹(軍) (2)'!F14</f>
        <v>1</v>
      </c>
      <c r="G14" s="13">
        <f>'19撫卹(政) (2)'!G14+'20撫卹(公) (2)'!G14+'21撫卹(教) (2)'!G14+'22撫卹(軍) (2)'!G14</f>
        <v>0</v>
      </c>
      <c r="H14" s="13">
        <f>'19撫卹(政) (2)'!H14+'20撫卹(公) (2)'!H14+'21撫卹(教) (2)'!H14+'22撫卹(軍) (2)'!H14</f>
        <v>1</v>
      </c>
      <c r="I14" s="435">
        <f>'22撫卹(軍) (2)'!I14</f>
        <v>0</v>
      </c>
    </row>
    <row r="15" spans="1:9" ht="54.75" customHeight="1">
      <c r="A15" s="43" t="s">
        <v>597</v>
      </c>
      <c r="B15" s="13">
        <f>'19撫卹(政) (2)'!B15+'20撫卹(公) (2)'!B15+'21撫卹(教) (2)'!B15+'22撫卹(軍) (2)'!B15</f>
        <v>3</v>
      </c>
      <c r="C15" s="13">
        <f>'19撫卹(政) (2)'!C15+'20撫卹(公) (2)'!C15+'21撫卹(教) (2)'!C15+'22撫卹(軍) (2)'!C15</f>
        <v>3</v>
      </c>
      <c r="D15" s="13">
        <f>'19撫卹(政) (2)'!D15+'20撫卹(公) (2)'!D15+'21撫卹(教) (2)'!D15+'22撫卹(軍) (2)'!D15</f>
        <v>0</v>
      </c>
      <c r="E15" s="13">
        <f>'19撫卹(政) (2)'!E15+'20撫卹(公) (2)'!E15+'21撫卹(教) (2)'!E15+'22撫卹(軍) (2)'!E15</f>
        <v>3</v>
      </c>
      <c r="F15" s="13">
        <f>'19撫卹(政) (2)'!F15+'20撫卹(公) (2)'!F15+'21撫卹(教) (2)'!F15+'22撫卹(軍) (2)'!F15</f>
        <v>0</v>
      </c>
      <c r="G15" s="13">
        <f>'19撫卹(政) (2)'!G15+'20撫卹(公) (2)'!G15+'21撫卹(教) (2)'!G15+'22撫卹(軍) (2)'!G15</f>
        <v>0</v>
      </c>
      <c r="H15" s="13">
        <f>'19撫卹(政) (2)'!H15+'20撫卹(公) (2)'!H15+'21撫卹(教) (2)'!H15+'22撫卹(軍) (2)'!H15</f>
        <v>0</v>
      </c>
      <c r="I15" s="435">
        <f>'22撫卹(軍) (2)'!I15</f>
        <v>0</v>
      </c>
    </row>
    <row r="16" spans="1:9" ht="19.5" customHeight="1">
      <c r="A16" s="57" t="s">
        <v>473</v>
      </c>
      <c r="B16" s="57"/>
      <c r="C16" s="57"/>
      <c r="D16" s="57"/>
      <c r="E16" s="57"/>
      <c r="F16" s="57"/>
      <c r="G16" s="57"/>
      <c r="H16" s="57"/>
      <c r="I16" s="531"/>
    </row>
  </sheetData>
  <mergeCells count="8">
    <mergeCell ref="A3:A4"/>
    <mergeCell ref="C3:E3"/>
    <mergeCell ref="B3:B4"/>
    <mergeCell ref="A1:I1"/>
    <mergeCell ref="H2:I2"/>
    <mergeCell ref="F3:H3"/>
    <mergeCell ref="I3:I4"/>
    <mergeCell ref="C2:G2"/>
  </mergeCells>
  <printOptions/>
  <pageMargins left="0.6299212598425197" right="0" top="0.5905511811023623" bottom="0.7874015748031497"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17"/>
  <sheetViews>
    <sheetView workbookViewId="0" topLeftCell="A16">
      <selection activeCell="A16" sqref="A16:H16"/>
    </sheetView>
  </sheetViews>
  <sheetFormatPr defaultColWidth="9.00390625" defaultRowHeight="16.5"/>
  <cols>
    <col min="1" max="1" width="10.125" style="52"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38" customWidth="1"/>
  </cols>
  <sheetData>
    <row r="1" spans="1:8" ht="33" customHeight="1">
      <c r="A1" s="660" t="s">
        <v>598</v>
      </c>
      <c r="B1" s="660"/>
      <c r="C1" s="660"/>
      <c r="D1" s="660"/>
      <c r="E1" s="660"/>
      <c r="F1" s="660"/>
      <c r="G1" s="660"/>
      <c r="H1" s="660"/>
    </row>
    <row r="2" spans="1:8" ht="33" customHeight="1">
      <c r="A2" s="669" t="s">
        <v>599</v>
      </c>
      <c r="B2" s="669"/>
      <c r="C2" s="669"/>
      <c r="D2" s="669"/>
      <c r="E2" s="669"/>
      <c r="F2" s="669"/>
      <c r="G2" s="669"/>
      <c r="H2" s="20" t="s">
        <v>453</v>
      </c>
    </row>
    <row r="3" spans="1:9" ht="34.5" customHeight="1">
      <c r="A3" s="646" t="s">
        <v>454</v>
      </c>
      <c r="B3" s="635" t="s">
        <v>455</v>
      </c>
      <c r="C3" s="643" t="s">
        <v>476</v>
      </c>
      <c r="D3" s="638"/>
      <c r="E3" s="638"/>
      <c r="F3" s="643" t="s">
        <v>477</v>
      </c>
      <c r="G3" s="638"/>
      <c r="H3" s="638"/>
      <c r="I3" s="40"/>
    </row>
    <row r="4" spans="1:9" ht="34.5" customHeight="1">
      <c r="A4" s="593"/>
      <c r="B4" s="594"/>
      <c r="C4" s="53" t="s">
        <v>458</v>
      </c>
      <c r="D4" s="53" t="s">
        <v>479</v>
      </c>
      <c r="E4" s="9" t="s">
        <v>600</v>
      </c>
      <c r="F4" s="53" t="s">
        <v>458</v>
      </c>
      <c r="G4" s="53" t="s">
        <v>479</v>
      </c>
      <c r="H4" s="9" t="s">
        <v>600</v>
      </c>
      <c r="I4" s="40"/>
    </row>
    <row r="5" spans="1:8" ht="55.5" customHeight="1">
      <c r="A5" s="70" t="s">
        <v>455</v>
      </c>
      <c r="B5" s="13">
        <f>SUM(C5:H5)</f>
        <v>0</v>
      </c>
      <c r="C5" s="13">
        <f aca="true" t="shared" si="0" ref="C5:H5">SUM(C6:C15)</f>
        <v>0</v>
      </c>
      <c r="D5" s="13">
        <f t="shared" si="0"/>
        <v>0</v>
      </c>
      <c r="E5" s="13">
        <f t="shared" si="0"/>
        <v>0</v>
      </c>
      <c r="F5" s="13">
        <f t="shared" si="0"/>
        <v>0</v>
      </c>
      <c r="G5" s="13">
        <f t="shared" si="0"/>
        <v>0</v>
      </c>
      <c r="H5" s="13">
        <f t="shared" si="0"/>
        <v>0</v>
      </c>
    </row>
    <row r="6" spans="1:8" ht="55.5" customHeight="1">
      <c r="A6" s="10" t="s">
        <v>588</v>
      </c>
      <c r="B6" s="13">
        <f aca="true" t="shared" si="1" ref="B6:B15">SUM(C6:H6)</f>
        <v>0</v>
      </c>
      <c r="C6" s="13">
        <f>SUM(D6:E6)</f>
        <v>0</v>
      </c>
      <c r="D6" s="13">
        <v>0</v>
      </c>
      <c r="E6" s="13">
        <v>0</v>
      </c>
      <c r="F6" s="13">
        <f>SUM(G6:H6)</f>
        <v>0</v>
      </c>
      <c r="G6" s="13">
        <v>0</v>
      </c>
      <c r="H6" s="13">
        <v>0</v>
      </c>
    </row>
    <row r="7" spans="1:8" ht="55.5" customHeight="1">
      <c r="A7" s="10" t="s">
        <v>589</v>
      </c>
      <c r="B7" s="13">
        <f t="shared" si="1"/>
        <v>0</v>
      </c>
      <c r="C7" s="13">
        <f aca="true" t="shared" si="2" ref="C7:C15">SUM(D7:E7)</f>
        <v>0</v>
      </c>
      <c r="D7" s="13">
        <v>0</v>
      </c>
      <c r="E7" s="13">
        <v>0</v>
      </c>
      <c r="F7" s="13">
        <f aca="true" t="shared" si="3" ref="F7:F15">SUM(G7:H7)</f>
        <v>0</v>
      </c>
      <c r="G7" s="13">
        <v>0</v>
      </c>
      <c r="H7" s="13">
        <v>0</v>
      </c>
    </row>
    <row r="8" spans="1:8" ht="55.5" customHeight="1">
      <c r="A8" s="10" t="s">
        <v>590</v>
      </c>
      <c r="B8" s="13">
        <f t="shared" si="1"/>
        <v>0</v>
      </c>
      <c r="C8" s="13">
        <f t="shared" si="2"/>
        <v>0</v>
      </c>
      <c r="D8" s="13">
        <v>0</v>
      </c>
      <c r="E8" s="13">
        <v>0</v>
      </c>
      <c r="F8" s="13">
        <f t="shared" si="3"/>
        <v>0</v>
      </c>
      <c r="G8" s="13">
        <v>0</v>
      </c>
      <c r="H8" s="13">
        <v>0</v>
      </c>
    </row>
    <row r="9" spans="1:8" ht="55.5" customHeight="1">
      <c r="A9" s="10" t="s">
        <v>591</v>
      </c>
      <c r="B9" s="13">
        <f t="shared" si="1"/>
        <v>0</v>
      </c>
      <c r="C9" s="13">
        <f t="shared" si="2"/>
        <v>0</v>
      </c>
      <c r="D9" s="13">
        <v>0</v>
      </c>
      <c r="E9" s="13">
        <v>0</v>
      </c>
      <c r="F9" s="13">
        <f t="shared" si="3"/>
        <v>0</v>
      </c>
      <c r="G9" s="13">
        <v>0</v>
      </c>
      <c r="H9" s="13">
        <v>0</v>
      </c>
    </row>
    <row r="10" spans="1:8" ht="55.5" customHeight="1">
      <c r="A10" s="10" t="s">
        <v>592</v>
      </c>
      <c r="B10" s="13">
        <f t="shared" si="1"/>
        <v>0</v>
      </c>
      <c r="C10" s="13">
        <f t="shared" si="2"/>
        <v>0</v>
      </c>
      <c r="D10" s="13">
        <v>0</v>
      </c>
      <c r="E10" s="13">
        <v>0</v>
      </c>
      <c r="F10" s="13">
        <f t="shared" si="3"/>
        <v>0</v>
      </c>
      <c r="G10" s="13">
        <v>0</v>
      </c>
      <c r="H10" s="13">
        <v>0</v>
      </c>
    </row>
    <row r="11" spans="1:8" ht="55.5" customHeight="1">
      <c r="A11" s="10" t="s">
        <v>593</v>
      </c>
      <c r="B11" s="13">
        <f t="shared" si="1"/>
        <v>0</v>
      </c>
      <c r="C11" s="13">
        <f t="shared" si="2"/>
        <v>0</v>
      </c>
      <c r="D11" s="13">
        <v>0</v>
      </c>
      <c r="E11" s="13">
        <v>0</v>
      </c>
      <c r="F11" s="13">
        <f t="shared" si="3"/>
        <v>0</v>
      </c>
      <c r="G11" s="13">
        <v>0</v>
      </c>
      <c r="H11" s="13">
        <v>0</v>
      </c>
    </row>
    <row r="12" spans="1:8" ht="55.5" customHeight="1">
      <c r="A12" s="10" t="s">
        <v>594</v>
      </c>
      <c r="B12" s="13">
        <f t="shared" si="1"/>
        <v>0</v>
      </c>
      <c r="C12" s="13">
        <f t="shared" si="2"/>
        <v>0</v>
      </c>
      <c r="D12" s="13">
        <v>0</v>
      </c>
      <c r="E12" s="13">
        <v>0</v>
      </c>
      <c r="F12" s="13">
        <f t="shared" si="3"/>
        <v>0</v>
      </c>
      <c r="G12" s="13">
        <v>0</v>
      </c>
      <c r="H12" s="13">
        <v>0</v>
      </c>
    </row>
    <row r="13" spans="1:8" ht="55.5" customHeight="1">
      <c r="A13" s="10" t="s">
        <v>595</v>
      </c>
      <c r="B13" s="13">
        <f t="shared" si="1"/>
        <v>0</v>
      </c>
      <c r="C13" s="13">
        <f t="shared" si="2"/>
        <v>0</v>
      </c>
      <c r="D13" s="13">
        <v>0</v>
      </c>
      <c r="E13" s="13">
        <v>0</v>
      </c>
      <c r="F13" s="13">
        <f t="shared" si="3"/>
        <v>0</v>
      </c>
      <c r="G13" s="13">
        <v>0</v>
      </c>
      <c r="H13" s="13">
        <v>0</v>
      </c>
    </row>
    <row r="14" spans="1:8" ht="55.5" customHeight="1">
      <c r="A14" s="10" t="s">
        <v>596</v>
      </c>
      <c r="B14" s="13">
        <f t="shared" si="1"/>
        <v>0</v>
      </c>
      <c r="C14" s="13">
        <f t="shared" si="2"/>
        <v>0</v>
      </c>
      <c r="D14" s="13">
        <v>0</v>
      </c>
      <c r="E14" s="13">
        <v>0</v>
      </c>
      <c r="F14" s="13">
        <f t="shared" si="3"/>
        <v>0</v>
      </c>
      <c r="G14" s="13">
        <v>0</v>
      </c>
      <c r="H14" s="13">
        <v>0</v>
      </c>
    </row>
    <row r="15" spans="1:8" ht="55.5" customHeight="1">
      <c r="A15" s="16" t="s">
        <v>597</v>
      </c>
      <c r="B15" s="13">
        <f t="shared" si="1"/>
        <v>0</v>
      </c>
      <c r="C15" s="13">
        <f t="shared" si="2"/>
        <v>0</v>
      </c>
      <c r="D15" s="13">
        <v>0</v>
      </c>
      <c r="E15" s="13">
        <v>0</v>
      </c>
      <c r="F15" s="13">
        <f t="shared" si="3"/>
        <v>0</v>
      </c>
      <c r="G15" s="13">
        <v>0</v>
      </c>
      <c r="H15" s="13">
        <v>0</v>
      </c>
    </row>
    <row r="16" spans="1:8" ht="19.5" customHeight="1">
      <c r="A16" s="592" t="s">
        <v>601</v>
      </c>
      <c r="B16" s="615"/>
      <c r="C16" s="615"/>
      <c r="D16" s="615"/>
      <c r="E16" s="615"/>
      <c r="F16" s="615"/>
      <c r="G16" s="615"/>
      <c r="H16" s="615"/>
    </row>
    <row r="17" spans="1:8" ht="19.5" customHeight="1">
      <c r="A17" s="18"/>
      <c r="B17" s="18"/>
      <c r="C17" s="18"/>
      <c r="D17" s="18"/>
      <c r="E17" s="18"/>
      <c r="F17" s="18"/>
      <c r="G17" s="18"/>
      <c r="H17" s="18"/>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20"/>
  <sheetViews>
    <sheetView workbookViewId="0" topLeftCell="A1">
      <selection activeCell="C22" sqref="C22"/>
    </sheetView>
  </sheetViews>
  <sheetFormatPr defaultColWidth="9.00390625" defaultRowHeight="74.25" customHeight="1"/>
  <cols>
    <col min="1" max="1" width="9.00390625" style="19" customWidth="1"/>
    <col min="2" max="2" width="8.25390625" style="1" customWidth="1"/>
    <col min="3" max="3" width="8.125" style="1" customWidth="1"/>
    <col min="4" max="11" width="8.25390625" style="1" customWidth="1"/>
    <col min="12" max="23" width="7.50390625" style="1" customWidth="1"/>
    <col min="24" max="16384" width="8.25390625" style="1" customWidth="1"/>
  </cols>
  <sheetData>
    <row r="1" spans="1:23" s="5" customFormat="1" ht="33" customHeight="1">
      <c r="A1" s="666" t="s">
        <v>145</v>
      </c>
      <c r="B1" s="666"/>
      <c r="C1" s="666"/>
      <c r="D1" s="666"/>
      <c r="E1" s="666"/>
      <c r="F1" s="666"/>
      <c r="G1" s="666"/>
      <c r="H1" s="666"/>
      <c r="I1" s="666"/>
      <c r="J1" s="666"/>
      <c r="K1" s="666"/>
      <c r="L1" s="667" t="s">
        <v>146</v>
      </c>
      <c r="M1" s="667"/>
      <c r="N1" s="667"/>
      <c r="O1" s="667"/>
      <c r="P1" s="667"/>
      <c r="Q1" s="667"/>
      <c r="R1" s="667"/>
      <c r="S1" s="667"/>
      <c r="T1" s="667"/>
      <c r="U1" s="667"/>
      <c r="V1" s="667"/>
      <c r="W1" s="667"/>
    </row>
    <row r="2" spans="1:23" s="5" customFormat="1" ht="33" customHeight="1">
      <c r="A2" s="668" t="s">
        <v>487</v>
      </c>
      <c r="B2" s="668"/>
      <c r="C2" s="668"/>
      <c r="D2" s="668"/>
      <c r="E2" s="668"/>
      <c r="F2" s="668"/>
      <c r="G2" s="668"/>
      <c r="H2" s="668"/>
      <c r="I2" s="668"/>
      <c r="J2" s="668"/>
      <c r="K2" s="668"/>
      <c r="L2" s="669" t="s">
        <v>498</v>
      </c>
      <c r="M2" s="669"/>
      <c r="N2" s="669"/>
      <c r="O2" s="669"/>
      <c r="P2" s="669"/>
      <c r="Q2" s="669"/>
      <c r="R2" s="669"/>
      <c r="S2" s="669"/>
      <c r="T2" s="669"/>
      <c r="U2" s="669"/>
      <c r="V2" s="669"/>
      <c r="W2" s="20" t="s">
        <v>453</v>
      </c>
    </row>
    <row r="3" spans="1:23" ht="35.25" customHeight="1">
      <c r="A3" s="664" t="s">
        <v>454</v>
      </c>
      <c r="B3" s="662" t="s">
        <v>455</v>
      </c>
      <c r="C3" s="662"/>
      <c r="D3" s="662"/>
      <c r="E3" s="662"/>
      <c r="F3" s="663"/>
      <c r="G3" s="661" t="s">
        <v>517</v>
      </c>
      <c r="H3" s="662"/>
      <c r="I3" s="662"/>
      <c r="J3" s="662"/>
      <c r="K3" s="663"/>
      <c r="L3" s="662" t="s">
        <v>518</v>
      </c>
      <c r="M3" s="662"/>
      <c r="N3" s="662"/>
      <c r="O3" s="663"/>
      <c r="P3" s="661" t="s">
        <v>519</v>
      </c>
      <c r="Q3" s="662"/>
      <c r="R3" s="662"/>
      <c r="S3" s="663"/>
      <c r="T3" s="23" t="s">
        <v>644</v>
      </c>
      <c r="U3" s="661" t="s">
        <v>520</v>
      </c>
      <c r="V3" s="662"/>
      <c r="W3" s="662"/>
    </row>
    <row r="4" spans="1:23" ht="42" customHeight="1">
      <c r="A4" s="665"/>
      <c r="B4" s="22" t="s">
        <v>458</v>
      </c>
      <c r="C4" s="23" t="s">
        <v>147</v>
      </c>
      <c r="D4" s="23" t="s">
        <v>148</v>
      </c>
      <c r="E4" s="23" t="s">
        <v>149</v>
      </c>
      <c r="F4" s="23" t="s">
        <v>150</v>
      </c>
      <c r="G4" s="25" t="s">
        <v>458</v>
      </c>
      <c r="H4" s="23" t="s">
        <v>147</v>
      </c>
      <c r="I4" s="23" t="s">
        <v>148</v>
      </c>
      <c r="J4" s="23" t="s">
        <v>149</v>
      </c>
      <c r="K4" s="23" t="s">
        <v>150</v>
      </c>
      <c r="L4" s="22" t="s">
        <v>458</v>
      </c>
      <c r="M4" s="23" t="s">
        <v>147</v>
      </c>
      <c r="N4" s="23" t="s">
        <v>148</v>
      </c>
      <c r="O4" s="23" t="s">
        <v>149</v>
      </c>
      <c r="P4" s="22" t="s">
        <v>458</v>
      </c>
      <c r="Q4" s="23" t="s">
        <v>147</v>
      </c>
      <c r="R4" s="23" t="s">
        <v>148</v>
      </c>
      <c r="S4" s="23" t="s">
        <v>149</v>
      </c>
      <c r="T4" s="23" t="s">
        <v>148</v>
      </c>
      <c r="U4" s="22" t="s">
        <v>458</v>
      </c>
      <c r="V4" s="23" t="s">
        <v>147</v>
      </c>
      <c r="W4" s="26" t="s">
        <v>148</v>
      </c>
    </row>
    <row r="5" spans="1:23" s="12" customFormat="1" ht="48.75" customHeight="1">
      <c r="A5" s="21" t="s">
        <v>463</v>
      </c>
      <c r="B5" s="27">
        <f aca="true" t="shared" si="0" ref="B5:B16">G5+L5+P5+T5+U5</f>
        <v>452211</v>
      </c>
      <c r="C5" s="27">
        <f aca="true" t="shared" si="1" ref="C5:C16">H5+M5+Q5+V5</f>
        <v>0</v>
      </c>
      <c r="D5" s="27">
        <f aca="true" t="shared" si="2" ref="D5:D16">I5+N5+R5+T5+W5</f>
        <v>253945</v>
      </c>
      <c r="E5" s="27">
        <f aca="true" t="shared" si="3" ref="E5:E16">J5+O5+S5</f>
        <v>198266</v>
      </c>
      <c r="F5" s="27">
        <f aca="true" t="shared" si="4" ref="F5:F16">K5</f>
        <v>0</v>
      </c>
      <c r="G5" s="27">
        <f aca="true" t="shared" si="5" ref="G5:G16">SUM(H5:K5)</f>
        <v>113001</v>
      </c>
      <c r="H5" s="27">
        <v>0</v>
      </c>
      <c r="I5" s="27">
        <v>84595</v>
      </c>
      <c r="J5" s="27">
        <v>28406</v>
      </c>
      <c r="K5" s="27">
        <v>0</v>
      </c>
      <c r="L5" s="27">
        <f aca="true" t="shared" si="6" ref="L5:L16">SUM(M5:O5)</f>
        <v>118973</v>
      </c>
      <c r="M5" s="27">
        <v>0</v>
      </c>
      <c r="N5" s="27">
        <v>62928</v>
      </c>
      <c r="O5" s="27">
        <v>56045</v>
      </c>
      <c r="P5" s="27">
        <f aca="true" t="shared" si="7" ref="P5:P16">SUM(Q5:S5)</f>
        <v>180482</v>
      </c>
      <c r="Q5" s="27">
        <v>0</v>
      </c>
      <c r="R5" s="27">
        <v>66667</v>
      </c>
      <c r="S5" s="27">
        <v>113815</v>
      </c>
      <c r="T5" s="27">
        <v>16716</v>
      </c>
      <c r="U5" s="27">
        <f aca="true" t="shared" si="8" ref="U5:U16">SUM(V5:W5)</f>
        <v>23039</v>
      </c>
      <c r="V5" s="27">
        <v>0</v>
      </c>
      <c r="W5" s="27">
        <v>23039</v>
      </c>
    </row>
    <row r="6" spans="1:23" s="12" customFormat="1" ht="48.75" customHeight="1">
      <c r="A6" s="28" t="s">
        <v>464</v>
      </c>
      <c r="B6" s="27">
        <f t="shared" si="0"/>
        <v>564979</v>
      </c>
      <c r="C6" s="27">
        <f t="shared" si="1"/>
        <v>0</v>
      </c>
      <c r="D6" s="27">
        <f t="shared" si="2"/>
        <v>271185</v>
      </c>
      <c r="E6" s="27">
        <f t="shared" si="3"/>
        <v>187312</v>
      </c>
      <c r="F6" s="27">
        <f t="shared" si="4"/>
        <v>106482</v>
      </c>
      <c r="G6" s="27">
        <f t="shared" si="5"/>
        <v>214246</v>
      </c>
      <c r="H6" s="27">
        <v>0</v>
      </c>
      <c r="I6" s="27">
        <v>86003</v>
      </c>
      <c r="J6" s="27">
        <v>21761</v>
      </c>
      <c r="K6" s="27">
        <v>106482</v>
      </c>
      <c r="L6" s="27">
        <f t="shared" si="6"/>
        <v>119574</v>
      </c>
      <c r="M6" s="27">
        <v>0</v>
      </c>
      <c r="N6" s="27">
        <v>66719</v>
      </c>
      <c r="O6" s="27">
        <v>52855</v>
      </c>
      <c r="P6" s="27">
        <f t="shared" si="7"/>
        <v>183429</v>
      </c>
      <c r="Q6" s="27">
        <v>0</v>
      </c>
      <c r="R6" s="27">
        <v>70733</v>
      </c>
      <c r="S6" s="27">
        <v>112696</v>
      </c>
      <c r="T6" s="27">
        <v>18852</v>
      </c>
      <c r="U6" s="27">
        <f t="shared" si="8"/>
        <v>28878</v>
      </c>
      <c r="V6" s="27">
        <v>0</v>
      </c>
      <c r="W6" s="27">
        <v>28878</v>
      </c>
    </row>
    <row r="7" spans="1:23" s="12" customFormat="1" ht="48.75" customHeight="1">
      <c r="A7" s="28" t="s">
        <v>465</v>
      </c>
      <c r="B7" s="27">
        <f t="shared" si="0"/>
        <v>581609</v>
      </c>
      <c r="C7" s="27">
        <f t="shared" si="1"/>
        <v>0</v>
      </c>
      <c r="D7" s="27">
        <f t="shared" si="2"/>
        <v>280265</v>
      </c>
      <c r="E7" s="27">
        <f t="shared" si="3"/>
        <v>189986</v>
      </c>
      <c r="F7" s="27">
        <f t="shared" si="4"/>
        <v>111358</v>
      </c>
      <c r="G7" s="27">
        <f t="shared" si="5"/>
        <v>220984</v>
      </c>
      <c r="H7" s="27">
        <v>0</v>
      </c>
      <c r="I7" s="27">
        <v>87624</v>
      </c>
      <c r="J7" s="27">
        <v>22002</v>
      </c>
      <c r="K7" s="27">
        <v>111358</v>
      </c>
      <c r="L7" s="27">
        <f t="shared" si="6"/>
        <v>121625</v>
      </c>
      <c r="M7" s="27">
        <v>0</v>
      </c>
      <c r="N7" s="27">
        <v>68209</v>
      </c>
      <c r="O7" s="27">
        <v>53416</v>
      </c>
      <c r="P7" s="27">
        <f t="shared" si="7"/>
        <v>188401</v>
      </c>
      <c r="Q7" s="27">
        <v>0</v>
      </c>
      <c r="R7" s="27">
        <v>73833</v>
      </c>
      <c r="S7" s="27">
        <v>114568</v>
      </c>
      <c r="T7" s="27">
        <v>19764</v>
      </c>
      <c r="U7" s="27">
        <f t="shared" si="8"/>
        <v>30835</v>
      </c>
      <c r="V7" s="27">
        <v>0</v>
      </c>
      <c r="W7" s="27">
        <v>30835</v>
      </c>
    </row>
    <row r="8" spans="1:23" s="12" customFormat="1" ht="48.75" customHeight="1">
      <c r="A8" s="28" t="s">
        <v>466</v>
      </c>
      <c r="B8" s="27">
        <f t="shared" si="0"/>
        <v>596947</v>
      </c>
      <c r="C8" s="27">
        <f t="shared" si="1"/>
        <v>0</v>
      </c>
      <c r="D8" s="27">
        <f t="shared" si="2"/>
        <v>295168</v>
      </c>
      <c r="E8" s="27">
        <f t="shared" si="3"/>
        <v>187922</v>
      </c>
      <c r="F8" s="27">
        <f t="shared" si="4"/>
        <v>113857</v>
      </c>
      <c r="G8" s="27">
        <f t="shared" si="5"/>
        <v>223872</v>
      </c>
      <c r="H8" s="27">
        <v>0</v>
      </c>
      <c r="I8" s="27">
        <v>87890</v>
      </c>
      <c r="J8" s="27">
        <v>22125</v>
      </c>
      <c r="K8" s="27">
        <v>113857</v>
      </c>
      <c r="L8" s="27">
        <f t="shared" si="6"/>
        <v>126070</v>
      </c>
      <c r="M8" s="27">
        <v>0</v>
      </c>
      <c r="N8" s="27">
        <v>73158</v>
      </c>
      <c r="O8" s="27">
        <v>52912</v>
      </c>
      <c r="P8" s="27">
        <f t="shared" si="7"/>
        <v>187804</v>
      </c>
      <c r="Q8" s="27">
        <v>0</v>
      </c>
      <c r="R8" s="27">
        <v>74919</v>
      </c>
      <c r="S8" s="27">
        <v>112885</v>
      </c>
      <c r="T8" s="27">
        <v>19920</v>
      </c>
      <c r="U8" s="27">
        <f t="shared" si="8"/>
        <v>39281</v>
      </c>
      <c r="V8" s="27">
        <v>0</v>
      </c>
      <c r="W8" s="27">
        <v>39281</v>
      </c>
    </row>
    <row r="9" spans="1:23" s="12" customFormat="1" ht="48.75" customHeight="1">
      <c r="A9" s="29" t="s">
        <v>467</v>
      </c>
      <c r="B9" s="27">
        <f t="shared" si="0"/>
        <v>607607</v>
      </c>
      <c r="C9" s="27">
        <f t="shared" si="1"/>
        <v>326</v>
      </c>
      <c r="D9" s="27">
        <f t="shared" si="2"/>
        <v>295138</v>
      </c>
      <c r="E9" s="27">
        <f t="shared" si="3"/>
        <v>199042</v>
      </c>
      <c r="F9" s="27">
        <f t="shared" si="4"/>
        <v>113101</v>
      </c>
      <c r="G9" s="27">
        <f t="shared" si="5"/>
        <v>264014</v>
      </c>
      <c r="H9" s="27">
        <v>239</v>
      </c>
      <c r="I9" s="27">
        <v>110410</v>
      </c>
      <c r="J9" s="27">
        <v>40264</v>
      </c>
      <c r="K9" s="27">
        <v>113101</v>
      </c>
      <c r="L9" s="27">
        <f t="shared" si="6"/>
        <v>85077</v>
      </c>
      <c r="M9" s="27">
        <v>58</v>
      </c>
      <c r="N9" s="27">
        <v>48314</v>
      </c>
      <c r="O9" s="27">
        <v>36705</v>
      </c>
      <c r="P9" s="27">
        <f t="shared" si="7"/>
        <v>200629</v>
      </c>
      <c r="Q9" s="27">
        <v>27</v>
      </c>
      <c r="R9" s="27">
        <v>78529</v>
      </c>
      <c r="S9" s="27">
        <v>122073</v>
      </c>
      <c r="T9" s="27">
        <v>19855</v>
      </c>
      <c r="U9" s="27">
        <f t="shared" si="8"/>
        <v>38032</v>
      </c>
      <c r="V9" s="27">
        <v>2</v>
      </c>
      <c r="W9" s="27">
        <v>38030</v>
      </c>
    </row>
    <row r="10" spans="1:23" s="12" customFormat="1" ht="48.75" customHeight="1">
      <c r="A10" s="28" t="s">
        <v>468</v>
      </c>
      <c r="B10" s="27">
        <f t="shared" si="0"/>
        <v>616871</v>
      </c>
      <c r="C10" s="27">
        <f t="shared" si="1"/>
        <v>307</v>
      </c>
      <c r="D10" s="27">
        <f t="shared" si="2"/>
        <v>293901</v>
      </c>
      <c r="E10" s="27">
        <f t="shared" si="3"/>
        <v>203270</v>
      </c>
      <c r="F10" s="27">
        <f t="shared" si="4"/>
        <v>119393</v>
      </c>
      <c r="G10" s="27">
        <f t="shared" si="5"/>
        <v>273717</v>
      </c>
      <c r="H10" s="27">
        <v>224</v>
      </c>
      <c r="I10" s="27">
        <v>113836</v>
      </c>
      <c r="J10" s="27">
        <v>40264</v>
      </c>
      <c r="K10" s="27">
        <v>119393</v>
      </c>
      <c r="L10" s="27">
        <f t="shared" si="6"/>
        <v>78577</v>
      </c>
      <c r="M10" s="27">
        <v>59</v>
      </c>
      <c r="N10" s="27">
        <v>41816</v>
      </c>
      <c r="O10" s="27">
        <v>36702</v>
      </c>
      <c r="P10" s="27">
        <f t="shared" si="7"/>
        <v>210925</v>
      </c>
      <c r="Q10" s="27">
        <v>22</v>
      </c>
      <c r="R10" s="27">
        <v>84599</v>
      </c>
      <c r="S10" s="27">
        <v>126304</v>
      </c>
      <c r="T10" s="27">
        <v>20116</v>
      </c>
      <c r="U10" s="27">
        <f t="shared" si="8"/>
        <v>33536</v>
      </c>
      <c r="V10" s="27">
        <v>2</v>
      </c>
      <c r="W10" s="27">
        <v>33534</v>
      </c>
    </row>
    <row r="11" spans="1:23" s="15" customFormat="1" ht="48.75" customHeight="1">
      <c r="A11" s="28" t="s">
        <v>469</v>
      </c>
      <c r="B11" s="30">
        <f t="shared" si="0"/>
        <v>617844</v>
      </c>
      <c r="C11" s="30">
        <f t="shared" si="1"/>
        <v>301</v>
      </c>
      <c r="D11" s="30">
        <f t="shared" si="2"/>
        <v>291052</v>
      </c>
      <c r="E11" s="30">
        <f t="shared" si="3"/>
        <v>203880</v>
      </c>
      <c r="F11" s="30">
        <f t="shared" si="4"/>
        <v>122611</v>
      </c>
      <c r="G11" s="30">
        <f t="shared" si="5"/>
        <v>275636</v>
      </c>
      <c r="H11" s="30">
        <v>221</v>
      </c>
      <c r="I11" s="30">
        <v>112940</v>
      </c>
      <c r="J11" s="30">
        <v>39864</v>
      </c>
      <c r="K11" s="30">
        <v>122611</v>
      </c>
      <c r="L11" s="30">
        <f t="shared" si="6"/>
        <v>77040</v>
      </c>
      <c r="M11" s="30">
        <v>53</v>
      </c>
      <c r="N11" s="30">
        <v>40852</v>
      </c>
      <c r="O11" s="30">
        <v>36135</v>
      </c>
      <c r="P11" s="30">
        <f t="shared" si="7"/>
        <v>214588</v>
      </c>
      <c r="Q11" s="30">
        <v>26</v>
      </c>
      <c r="R11" s="30">
        <v>86681</v>
      </c>
      <c r="S11" s="30">
        <v>127881</v>
      </c>
      <c r="T11" s="30">
        <v>19904</v>
      </c>
      <c r="U11" s="30">
        <f t="shared" si="8"/>
        <v>30676</v>
      </c>
      <c r="V11" s="30">
        <v>1</v>
      </c>
      <c r="W11" s="30">
        <v>30675</v>
      </c>
    </row>
    <row r="12" spans="1:23" s="15" customFormat="1" ht="48.75" customHeight="1">
      <c r="A12" s="28" t="s">
        <v>470</v>
      </c>
      <c r="B12" s="30">
        <f t="shared" si="0"/>
        <v>617113</v>
      </c>
      <c r="C12" s="30">
        <f t="shared" si="1"/>
        <v>313</v>
      </c>
      <c r="D12" s="30">
        <f t="shared" si="2"/>
        <v>287965</v>
      </c>
      <c r="E12" s="30">
        <f t="shared" si="3"/>
        <v>204744</v>
      </c>
      <c r="F12" s="30">
        <f t="shared" si="4"/>
        <v>124091</v>
      </c>
      <c r="G12" s="30">
        <f t="shared" si="5"/>
        <v>275740</v>
      </c>
      <c r="H12" s="30">
        <v>223</v>
      </c>
      <c r="I12" s="30">
        <v>111105</v>
      </c>
      <c r="J12" s="30">
        <v>40321</v>
      </c>
      <c r="K12" s="30">
        <v>124091</v>
      </c>
      <c r="L12" s="30">
        <f t="shared" si="6"/>
        <v>76187</v>
      </c>
      <c r="M12" s="30">
        <v>61</v>
      </c>
      <c r="N12" s="30">
        <v>40296</v>
      </c>
      <c r="O12" s="30">
        <v>35830</v>
      </c>
      <c r="P12" s="30">
        <f t="shared" si="7"/>
        <v>216485</v>
      </c>
      <c r="Q12" s="30">
        <v>27</v>
      </c>
      <c r="R12" s="30">
        <v>87865</v>
      </c>
      <c r="S12" s="30">
        <v>128593</v>
      </c>
      <c r="T12" s="30">
        <v>19840</v>
      </c>
      <c r="U12" s="30">
        <f t="shared" si="8"/>
        <v>28861</v>
      </c>
      <c r="V12" s="30">
        <v>2</v>
      </c>
      <c r="W12" s="30">
        <v>28859</v>
      </c>
    </row>
    <row r="13" spans="1:23" s="15" customFormat="1" ht="48.75" customHeight="1">
      <c r="A13" s="28" t="s">
        <v>471</v>
      </c>
      <c r="B13" s="30">
        <f t="shared" si="0"/>
        <v>605739</v>
      </c>
      <c r="C13" s="30">
        <f t="shared" si="1"/>
        <v>0</v>
      </c>
      <c r="D13" s="30">
        <f t="shared" si="2"/>
        <v>286123</v>
      </c>
      <c r="E13" s="30">
        <f t="shared" si="3"/>
        <v>202603</v>
      </c>
      <c r="F13" s="30">
        <f t="shared" si="4"/>
        <v>117013</v>
      </c>
      <c r="G13" s="30">
        <f t="shared" si="5"/>
        <v>269043</v>
      </c>
      <c r="H13" s="30">
        <v>0</v>
      </c>
      <c r="I13" s="30">
        <v>111731</v>
      </c>
      <c r="J13" s="30">
        <v>40299</v>
      </c>
      <c r="K13" s="30">
        <v>117013</v>
      </c>
      <c r="L13" s="30">
        <f t="shared" si="6"/>
        <v>74854</v>
      </c>
      <c r="M13" s="30">
        <v>0</v>
      </c>
      <c r="N13" s="30">
        <v>39374</v>
      </c>
      <c r="O13" s="30">
        <v>35480</v>
      </c>
      <c r="P13" s="30">
        <f t="shared" si="7"/>
        <v>214745</v>
      </c>
      <c r="Q13" s="30">
        <v>0</v>
      </c>
      <c r="R13" s="30">
        <v>87921</v>
      </c>
      <c r="S13" s="30">
        <v>126824</v>
      </c>
      <c r="T13" s="30">
        <v>19788</v>
      </c>
      <c r="U13" s="30">
        <f t="shared" si="8"/>
        <v>27309</v>
      </c>
      <c r="V13" s="30">
        <v>0</v>
      </c>
      <c r="W13" s="30">
        <v>27309</v>
      </c>
    </row>
    <row r="14" spans="1:23" s="15" customFormat="1" ht="48.75" customHeight="1">
      <c r="A14" s="28" t="s">
        <v>762</v>
      </c>
      <c r="B14" s="30">
        <f t="shared" si="0"/>
        <v>596650</v>
      </c>
      <c r="C14" s="30">
        <f t="shared" si="1"/>
        <v>0</v>
      </c>
      <c r="D14" s="30">
        <f t="shared" si="2"/>
        <v>283387</v>
      </c>
      <c r="E14" s="30">
        <f t="shared" si="3"/>
        <v>201536</v>
      </c>
      <c r="F14" s="30">
        <f t="shared" si="4"/>
        <v>111727</v>
      </c>
      <c r="G14" s="30">
        <f t="shared" si="5"/>
        <v>263239</v>
      </c>
      <c r="H14" s="30">
        <v>0</v>
      </c>
      <c r="I14" s="30">
        <v>111111</v>
      </c>
      <c r="J14" s="30">
        <v>40401</v>
      </c>
      <c r="K14" s="30">
        <v>111727</v>
      </c>
      <c r="L14" s="30">
        <f t="shared" si="6"/>
        <v>73719</v>
      </c>
      <c r="M14" s="30">
        <v>0</v>
      </c>
      <c r="N14" s="30">
        <v>38607</v>
      </c>
      <c r="O14" s="30">
        <v>35112</v>
      </c>
      <c r="P14" s="30">
        <f t="shared" si="7"/>
        <v>214294</v>
      </c>
      <c r="Q14" s="30">
        <v>0</v>
      </c>
      <c r="R14" s="30">
        <v>88271</v>
      </c>
      <c r="S14" s="30">
        <v>126023</v>
      </c>
      <c r="T14" s="30">
        <v>19503</v>
      </c>
      <c r="U14" s="30">
        <f t="shared" si="8"/>
        <v>25895</v>
      </c>
      <c r="V14" s="30">
        <v>0</v>
      </c>
      <c r="W14" s="30">
        <v>25895</v>
      </c>
    </row>
    <row r="15" spans="1:23" s="15" customFormat="1" ht="48.75" customHeight="1">
      <c r="A15" s="28" t="s">
        <v>472</v>
      </c>
      <c r="B15" s="421">
        <f t="shared" si="0"/>
        <v>590888</v>
      </c>
      <c r="C15" s="30">
        <f t="shared" si="1"/>
        <v>0</v>
      </c>
      <c r="D15" s="30">
        <f t="shared" si="2"/>
        <v>282097</v>
      </c>
      <c r="E15" s="30">
        <f t="shared" si="3"/>
        <v>201187</v>
      </c>
      <c r="F15" s="30">
        <f t="shared" si="4"/>
        <v>107604</v>
      </c>
      <c r="G15" s="30">
        <f t="shared" si="5"/>
        <v>258655</v>
      </c>
      <c r="H15" s="30">
        <v>0</v>
      </c>
      <c r="I15" s="30">
        <v>110447</v>
      </c>
      <c r="J15" s="30">
        <v>40604</v>
      </c>
      <c r="K15" s="30">
        <v>107604</v>
      </c>
      <c r="L15" s="30">
        <f t="shared" si="6"/>
        <v>72842</v>
      </c>
      <c r="M15" s="30">
        <v>0</v>
      </c>
      <c r="N15" s="30">
        <v>38211</v>
      </c>
      <c r="O15" s="30">
        <v>34631</v>
      </c>
      <c r="P15" s="30">
        <f t="shared" si="7"/>
        <v>215487</v>
      </c>
      <c r="Q15" s="30">
        <v>0</v>
      </c>
      <c r="R15" s="30">
        <v>89535</v>
      </c>
      <c r="S15" s="30">
        <v>125952</v>
      </c>
      <c r="T15" s="30">
        <v>19116</v>
      </c>
      <c r="U15" s="30">
        <f t="shared" si="8"/>
        <v>24788</v>
      </c>
      <c r="V15" s="30">
        <v>0</v>
      </c>
      <c r="W15" s="30">
        <v>24788</v>
      </c>
    </row>
    <row r="16" spans="1:23" s="15" customFormat="1" ht="48.75" customHeight="1">
      <c r="A16" s="24" t="s">
        <v>397</v>
      </c>
      <c r="B16" s="31">
        <f t="shared" si="0"/>
        <v>603034</v>
      </c>
      <c r="C16" s="32">
        <f t="shared" si="1"/>
        <v>0</v>
      </c>
      <c r="D16" s="32">
        <f t="shared" si="2"/>
        <v>283376</v>
      </c>
      <c r="E16" s="32">
        <f t="shared" si="3"/>
        <v>201097</v>
      </c>
      <c r="F16" s="32">
        <f t="shared" si="4"/>
        <v>118561</v>
      </c>
      <c r="G16" s="32">
        <f t="shared" si="5"/>
        <v>271187</v>
      </c>
      <c r="H16" s="32">
        <v>0</v>
      </c>
      <c r="I16" s="32">
        <v>111620</v>
      </c>
      <c r="J16" s="32">
        <v>41006</v>
      </c>
      <c r="K16" s="32">
        <v>118561</v>
      </c>
      <c r="L16" s="32">
        <f t="shared" si="6"/>
        <v>72295</v>
      </c>
      <c r="M16" s="32">
        <v>0</v>
      </c>
      <c r="N16" s="32">
        <v>38025</v>
      </c>
      <c r="O16" s="32">
        <v>34270</v>
      </c>
      <c r="P16" s="32">
        <f t="shared" si="7"/>
        <v>216415</v>
      </c>
      <c r="Q16" s="32">
        <v>0</v>
      </c>
      <c r="R16" s="32">
        <v>90594</v>
      </c>
      <c r="S16" s="32">
        <v>125821</v>
      </c>
      <c r="T16" s="32">
        <v>18881</v>
      </c>
      <c r="U16" s="32">
        <f t="shared" si="8"/>
        <v>24256</v>
      </c>
      <c r="V16" s="32">
        <v>0</v>
      </c>
      <c r="W16" s="32">
        <v>24256</v>
      </c>
    </row>
    <row r="17" spans="1:12" ht="22.5" customHeight="1">
      <c r="A17" s="670" t="s">
        <v>151</v>
      </c>
      <c r="B17" s="670"/>
      <c r="C17" s="670"/>
      <c r="D17" s="670"/>
      <c r="E17" s="670"/>
      <c r="F17" s="670"/>
      <c r="G17" s="670"/>
      <c r="H17" s="670"/>
      <c r="I17" s="670"/>
      <c r="J17" s="670"/>
      <c r="K17" s="670"/>
      <c r="L17" s="18" t="s">
        <v>152</v>
      </c>
    </row>
    <row r="18" spans="1:12" ht="21" customHeight="1">
      <c r="A18" s="671" t="s">
        <v>153</v>
      </c>
      <c r="B18" s="671"/>
      <c r="C18" s="671"/>
      <c r="D18" s="671"/>
      <c r="E18" s="671"/>
      <c r="F18" s="671"/>
      <c r="G18" s="671"/>
      <c r="H18" s="671"/>
      <c r="I18" s="671"/>
      <c r="J18" s="671"/>
      <c r="K18" s="671"/>
      <c r="L18" s="422" t="s">
        <v>154</v>
      </c>
    </row>
    <row r="19" s="18" customFormat="1" ht="21" customHeight="1">
      <c r="A19" s="18" t="s">
        <v>155</v>
      </c>
    </row>
    <row r="20" spans="1:4" ht="25.5" customHeight="1">
      <c r="A20" s="18"/>
      <c r="D20" s="33"/>
    </row>
  </sheetData>
  <mergeCells count="12">
    <mergeCell ref="A17:K17"/>
    <mergeCell ref="A18:K18"/>
    <mergeCell ref="A1:K1"/>
    <mergeCell ref="L1:W1"/>
    <mergeCell ref="A2:K2"/>
    <mergeCell ref="L2:V2"/>
    <mergeCell ref="U3:W3"/>
    <mergeCell ref="P3:S3"/>
    <mergeCell ref="B3:F3"/>
    <mergeCell ref="A3:A4"/>
    <mergeCell ref="G3:K3"/>
    <mergeCell ref="L3:O3"/>
  </mergeCells>
  <printOptions/>
  <pageMargins left="0.6299212598425197" right="0" top="0.5905511811023623" bottom="0.7874015748031497"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7"/>
  <sheetViews>
    <sheetView workbookViewId="0" topLeftCell="A10">
      <selection activeCell="A2" sqref="A2:G2"/>
    </sheetView>
  </sheetViews>
  <sheetFormatPr defaultColWidth="9.00390625" defaultRowHeight="16.5"/>
  <cols>
    <col min="1" max="1" width="10.125" style="52"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38" customWidth="1"/>
  </cols>
  <sheetData>
    <row r="1" spans="1:8" ht="33" customHeight="1">
      <c r="A1" s="660" t="s">
        <v>602</v>
      </c>
      <c r="B1" s="660"/>
      <c r="C1" s="660"/>
      <c r="D1" s="660"/>
      <c r="E1" s="660"/>
      <c r="F1" s="660"/>
      <c r="G1" s="660"/>
      <c r="H1" s="660"/>
    </row>
    <row r="2" spans="1:8" ht="33" customHeight="1">
      <c r="A2" s="669" t="s">
        <v>599</v>
      </c>
      <c r="B2" s="669"/>
      <c r="C2" s="669"/>
      <c r="D2" s="669"/>
      <c r="E2" s="669"/>
      <c r="F2" s="669"/>
      <c r="G2" s="669"/>
      <c r="H2" s="20" t="s">
        <v>453</v>
      </c>
    </row>
    <row r="3" spans="1:9" ht="34.5" customHeight="1">
      <c r="A3" s="646" t="s">
        <v>454</v>
      </c>
      <c r="B3" s="635" t="s">
        <v>455</v>
      </c>
      <c r="C3" s="643" t="s">
        <v>476</v>
      </c>
      <c r="D3" s="638"/>
      <c r="E3" s="638"/>
      <c r="F3" s="643" t="s">
        <v>477</v>
      </c>
      <c r="G3" s="638"/>
      <c r="H3" s="638"/>
      <c r="I3" s="40"/>
    </row>
    <row r="4" spans="1:9" ht="34.5" customHeight="1">
      <c r="A4" s="593"/>
      <c r="B4" s="594"/>
      <c r="C4" s="53" t="s">
        <v>458</v>
      </c>
      <c r="D4" s="53" t="s">
        <v>479</v>
      </c>
      <c r="E4" s="9" t="s">
        <v>603</v>
      </c>
      <c r="F4" s="53" t="s">
        <v>458</v>
      </c>
      <c r="G4" s="53" t="s">
        <v>479</v>
      </c>
      <c r="H4" s="9" t="s">
        <v>600</v>
      </c>
      <c r="I4" s="40"/>
    </row>
    <row r="5" spans="1:8" ht="55.5" customHeight="1">
      <c r="A5" s="70" t="s">
        <v>455</v>
      </c>
      <c r="B5" s="13">
        <f>C5+F5</f>
        <v>252</v>
      </c>
      <c r="C5" s="13">
        <f>SUM(D5:E5)</f>
        <v>226</v>
      </c>
      <c r="D5" s="13">
        <f>SUM(D6:D15)</f>
        <v>60</v>
      </c>
      <c r="E5" s="13">
        <f>SUM(E6:E15)</f>
        <v>166</v>
      </c>
      <c r="F5" s="13">
        <f>SUM(G5:H5)</f>
        <v>26</v>
      </c>
      <c r="G5" s="13">
        <f>SUM(G6:G15)</f>
        <v>1</v>
      </c>
      <c r="H5" s="13">
        <f>SUM(H6:H15)</f>
        <v>25</v>
      </c>
    </row>
    <row r="6" spans="1:8" ht="55.5" customHeight="1">
      <c r="A6" s="10" t="s">
        <v>588</v>
      </c>
      <c r="B6" s="13">
        <f aca="true" t="shared" si="0" ref="B6:B15">C6+F6</f>
        <v>1</v>
      </c>
      <c r="C6" s="13">
        <f aca="true" t="shared" si="1" ref="C6:C15">SUM(D6:E6)</f>
        <v>1</v>
      </c>
      <c r="D6" s="13">
        <v>1</v>
      </c>
      <c r="E6" s="13">
        <v>0</v>
      </c>
      <c r="F6" s="13">
        <f aca="true" t="shared" si="2" ref="F6:F15">SUM(G6:H6)</f>
        <v>0</v>
      </c>
      <c r="G6" s="13">
        <v>0</v>
      </c>
      <c r="H6" s="13">
        <v>0</v>
      </c>
    </row>
    <row r="7" spans="1:8" ht="55.5" customHeight="1">
      <c r="A7" s="10" t="s">
        <v>589</v>
      </c>
      <c r="B7" s="13">
        <f t="shared" si="0"/>
        <v>5</v>
      </c>
      <c r="C7" s="13">
        <f t="shared" si="1"/>
        <v>5</v>
      </c>
      <c r="D7" s="13">
        <v>5</v>
      </c>
      <c r="E7" s="13">
        <v>0</v>
      </c>
      <c r="F7" s="13">
        <f t="shared" si="2"/>
        <v>0</v>
      </c>
      <c r="G7" s="13">
        <v>0</v>
      </c>
      <c r="H7" s="13">
        <v>0</v>
      </c>
    </row>
    <row r="8" spans="1:8" ht="55.5" customHeight="1">
      <c r="A8" s="10" t="s">
        <v>590</v>
      </c>
      <c r="B8" s="13">
        <f t="shared" si="0"/>
        <v>9</v>
      </c>
      <c r="C8" s="13">
        <f t="shared" si="1"/>
        <v>7</v>
      </c>
      <c r="D8" s="13">
        <v>7</v>
      </c>
      <c r="E8" s="13">
        <v>0</v>
      </c>
      <c r="F8" s="13">
        <f t="shared" si="2"/>
        <v>2</v>
      </c>
      <c r="G8" s="13">
        <v>0</v>
      </c>
      <c r="H8" s="13">
        <v>2</v>
      </c>
    </row>
    <row r="9" spans="1:8" ht="55.5" customHeight="1">
      <c r="A9" s="10" t="s">
        <v>591</v>
      </c>
      <c r="B9" s="13">
        <f t="shared" si="0"/>
        <v>42</v>
      </c>
      <c r="C9" s="13">
        <f t="shared" si="1"/>
        <v>35</v>
      </c>
      <c r="D9" s="13">
        <v>21</v>
      </c>
      <c r="E9" s="13">
        <v>14</v>
      </c>
      <c r="F9" s="13">
        <f t="shared" si="2"/>
        <v>7</v>
      </c>
      <c r="G9" s="13">
        <v>0</v>
      </c>
      <c r="H9" s="13">
        <v>7</v>
      </c>
    </row>
    <row r="10" spans="1:8" ht="55.5" customHeight="1">
      <c r="A10" s="10" t="s">
        <v>592</v>
      </c>
      <c r="B10" s="13">
        <f t="shared" si="0"/>
        <v>41</v>
      </c>
      <c r="C10" s="13">
        <f t="shared" si="1"/>
        <v>38</v>
      </c>
      <c r="D10" s="13">
        <v>8</v>
      </c>
      <c r="E10" s="13">
        <v>30</v>
      </c>
      <c r="F10" s="13">
        <f t="shared" si="2"/>
        <v>3</v>
      </c>
      <c r="G10" s="13">
        <v>1</v>
      </c>
      <c r="H10" s="13">
        <v>2</v>
      </c>
    </row>
    <row r="11" spans="1:8" ht="55.5" customHeight="1">
      <c r="A11" s="10" t="s">
        <v>593</v>
      </c>
      <c r="B11" s="13">
        <f t="shared" si="0"/>
        <v>59</v>
      </c>
      <c r="C11" s="13">
        <f t="shared" si="1"/>
        <v>52</v>
      </c>
      <c r="D11" s="13">
        <v>6</v>
      </c>
      <c r="E11" s="13">
        <v>46</v>
      </c>
      <c r="F11" s="13">
        <f t="shared" si="2"/>
        <v>7</v>
      </c>
      <c r="G11" s="13">
        <v>0</v>
      </c>
      <c r="H11" s="13">
        <v>7</v>
      </c>
    </row>
    <row r="12" spans="1:8" ht="55.5" customHeight="1">
      <c r="A12" s="10" t="s">
        <v>594</v>
      </c>
      <c r="B12" s="13">
        <f t="shared" si="0"/>
        <v>52</v>
      </c>
      <c r="C12" s="13">
        <f t="shared" si="1"/>
        <v>46</v>
      </c>
      <c r="D12" s="13">
        <v>9</v>
      </c>
      <c r="E12" s="13">
        <v>37</v>
      </c>
      <c r="F12" s="13">
        <f t="shared" si="2"/>
        <v>6</v>
      </c>
      <c r="G12" s="13">
        <v>0</v>
      </c>
      <c r="H12" s="13">
        <v>6</v>
      </c>
    </row>
    <row r="13" spans="1:8" ht="55.5" customHeight="1">
      <c r="A13" s="10" t="s">
        <v>595</v>
      </c>
      <c r="B13" s="13">
        <f t="shared" si="0"/>
        <v>34</v>
      </c>
      <c r="C13" s="13">
        <f t="shared" si="1"/>
        <v>33</v>
      </c>
      <c r="D13" s="13">
        <v>2</v>
      </c>
      <c r="E13" s="13">
        <v>31</v>
      </c>
      <c r="F13" s="13">
        <f t="shared" si="2"/>
        <v>1</v>
      </c>
      <c r="G13" s="13">
        <v>0</v>
      </c>
      <c r="H13" s="13">
        <v>1</v>
      </c>
    </row>
    <row r="14" spans="1:8" ht="55.5" customHeight="1">
      <c r="A14" s="10" t="s">
        <v>596</v>
      </c>
      <c r="B14" s="13">
        <f t="shared" si="0"/>
        <v>7</v>
      </c>
      <c r="C14" s="13">
        <f t="shared" si="1"/>
        <v>7</v>
      </c>
      <c r="D14" s="13">
        <v>1</v>
      </c>
      <c r="E14" s="13">
        <v>6</v>
      </c>
      <c r="F14" s="13">
        <f t="shared" si="2"/>
        <v>0</v>
      </c>
      <c r="G14" s="13">
        <v>0</v>
      </c>
      <c r="H14" s="13">
        <v>0</v>
      </c>
    </row>
    <row r="15" spans="1:8" ht="55.5" customHeight="1">
      <c r="A15" s="16" t="s">
        <v>597</v>
      </c>
      <c r="B15" s="13">
        <f t="shared" si="0"/>
        <v>2</v>
      </c>
      <c r="C15" s="13">
        <f t="shared" si="1"/>
        <v>2</v>
      </c>
      <c r="D15" s="17">
        <v>0</v>
      </c>
      <c r="E15" s="17">
        <v>2</v>
      </c>
      <c r="F15" s="13">
        <f t="shared" si="2"/>
        <v>0</v>
      </c>
      <c r="G15" s="13">
        <v>0</v>
      </c>
      <c r="H15" s="17">
        <v>0</v>
      </c>
    </row>
    <row r="16" spans="1:8" ht="19.5" customHeight="1">
      <c r="A16" s="592" t="s">
        <v>604</v>
      </c>
      <c r="B16" s="615"/>
      <c r="C16" s="615"/>
      <c r="D16" s="615"/>
      <c r="E16" s="615"/>
      <c r="F16" s="615"/>
      <c r="G16" s="615"/>
      <c r="H16" s="615"/>
    </row>
    <row r="17" spans="1:8" ht="19.5" customHeight="1">
      <c r="A17" s="18"/>
      <c r="B17" s="18"/>
      <c r="C17" s="18"/>
      <c r="D17" s="18"/>
      <c r="E17" s="18"/>
      <c r="F17" s="18"/>
      <c r="G17" s="18"/>
      <c r="H17" s="18"/>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17"/>
  <sheetViews>
    <sheetView workbookViewId="0" topLeftCell="A1">
      <selection activeCell="D2" sqref="D2"/>
    </sheetView>
  </sheetViews>
  <sheetFormatPr defaultColWidth="9.00390625" defaultRowHeight="16.5"/>
  <cols>
    <col min="1" max="1" width="9.625" style="52" customWidth="1"/>
    <col min="2" max="3" width="10.375" style="1" customWidth="1"/>
    <col min="4" max="4" width="10.625" style="1" customWidth="1"/>
    <col min="5" max="5" width="11.875" style="1" customWidth="1"/>
    <col min="6" max="6" width="10.375" style="1" customWidth="1"/>
    <col min="7" max="7" width="10.625" style="1" customWidth="1"/>
    <col min="8" max="8" width="11.875" style="1" customWidth="1"/>
    <col min="9" max="16384" width="9.00390625" style="38" customWidth="1"/>
  </cols>
  <sheetData>
    <row r="1" spans="1:8" ht="33" customHeight="1">
      <c r="A1" s="660" t="s">
        <v>605</v>
      </c>
      <c r="B1" s="660"/>
      <c r="C1" s="660"/>
      <c r="D1" s="660"/>
      <c r="E1" s="660"/>
      <c r="F1" s="660"/>
      <c r="G1" s="660"/>
      <c r="H1" s="660"/>
    </row>
    <row r="2" spans="1:8" ht="33" customHeight="1" thickBot="1">
      <c r="A2" s="530" t="s">
        <v>953</v>
      </c>
      <c r="B2" s="530"/>
      <c r="C2" s="552"/>
      <c r="D2" s="552" t="s">
        <v>952</v>
      </c>
      <c r="E2" s="553"/>
      <c r="F2" s="552"/>
      <c r="G2" s="552"/>
      <c r="H2" s="3" t="s">
        <v>453</v>
      </c>
    </row>
    <row r="3" spans="1:9" ht="34.5" customHeight="1">
      <c r="A3" s="646" t="s">
        <v>454</v>
      </c>
      <c r="B3" s="635" t="s">
        <v>455</v>
      </c>
      <c r="C3" s="595" t="s">
        <v>476</v>
      </c>
      <c r="D3" s="596"/>
      <c r="E3" s="596"/>
      <c r="F3" s="595" t="s">
        <v>477</v>
      </c>
      <c r="G3" s="596"/>
      <c r="H3" s="596"/>
      <c r="I3" s="40"/>
    </row>
    <row r="4" spans="1:9" ht="34.5" customHeight="1">
      <c r="A4" s="593"/>
      <c r="B4" s="594"/>
      <c r="C4" s="53" t="s">
        <v>458</v>
      </c>
      <c r="D4" s="53" t="s">
        <v>479</v>
      </c>
      <c r="E4" s="9" t="s">
        <v>600</v>
      </c>
      <c r="F4" s="53" t="s">
        <v>458</v>
      </c>
      <c r="G4" s="53" t="s">
        <v>479</v>
      </c>
      <c r="H4" s="9" t="s">
        <v>600</v>
      </c>
      <c r="I4" s="40"/>
    </row>
    <row r="5" spans="1:8" ht="55.5" customHeight="1">
      <c r="A5" s="70" t="s">
        <v>455</v>
      </c>
      <c r="B5" s="13">
        <f>C5+F5</f>
        <v>88</v>
      </c>
      <c r="C5" s="13">
        <f>SUM(D5:E5)</f>
        <v>86</v>
      </c>
      <c r="D5" s="13">
        <f>SUM(D6:D15)</f>
        <v>35</v>
      </c>
      <c r="E5" s="13">
        <f>SUM(E6:E15)</f>
        <v>51</v>
      </c>
      <c r="F5" s="13">
        <f>SUM(G5:H5)</f>
        <v>2</v>
      </c>
      <c r="G5" s="13">
        <f>SUM(G6:G15)</f>
        <v>0</v>
      </c>
      <c r="H5" s="13">
        <f>SUM(H6:H15)</f>
        <v>2</v>
      </c>
    </row>
    <row r="6" spans="1:8" ht="55.5" customHeight="1">
      <c r="A6" s="10" t="s">
        <v>588</v>
      </c>
      <c r="B6" s="13">
        <f aca="true" t="shared" si="0" ref="B6:B15">C6+F6</f>
        <v>0</v>
      </c>
      <c r="C6" s="13">
        <f>SUM(D6:E6)</f>
        <v>0</v>
      </c>
      <c r="D6" s="13">
        <v>0</v>
      </c>
      <c r="E6" s="13">
        <v>0</v>
      </c>
      <c r="F6" s="13">
        <f>SUM(G6:H6)</f>
        <v>0</v>
      </c>
      <c r="G6" s="13">
        <v>0</v>
      </c>
      <c r="H6" s="13">
        <v>0</v>
      </c>
    </row>
    <row r="7" spans="1:8" ht="55.5" customHeight="1">
      <c r="A7" s="10" t="s">
        <v>589</v>
      </c>
      <c r="B7" s="13">
        <f t="shared" si="0"/>
        <v>6</v>
      </c>
      <c r="C7" s="13">
        <f aca="true" t="shared" si="1" ref="C7:C15">SUM(D7:E7)</f>
        <v>5</v>
      </c>
      <c r="D7" s="13">
        <v>5</v>
      </c>
      <c r="E7" s="13">
        <v>0</v>
      </c>
      <c r="F7" s="13">
        <f aca="true" t="shared" si="2" ref="F7:F15">SUM(G7:H7)</f>
        <v>1</v>
      </c>
      <c r="G7" s="13">
        <v>0</v>
      </c>
      <c r="H7" s="13">
        <v>1</v>
      </c>
    </row>
    <row r="8" spans="1:8" ht="55.5" customHeight="1">
      <c r="A8" s="10" t="s">
        <v>590</v>
      </c>
      <c r="B8" s="13">
        <f t="shared" si="0"/>
        <v>7</v>
      </c>
      <c r="C8" s="13">
        <f t="shared" si="1"/>
        <v>7</v>
      </c>
      <c r="D8" s="13">
        <v>7</v>
      </c>
      <c r="E8" s="13">
        <v>0</v>
      </c>
      <c r="F8" s="13">
        <f t="shared" si="2"/>
        <v>0</v>
      </c>
      <c r="G8" s="13">
        <v>0</v>
      </c>
      <c r="H8" s="13">
        <v>0</v>
      </c>
    </row>
    <row r="9" spans="1:8" ht="55.5" customHeight="1">
      <c r="A9" s="10" t="s">
        <v>591</v>
      </c>
      <c r="B9" s="13">
        <f t="shared" si="0"/>
        <v>10</v>
      </c>
      <c r="C9" s="13">
        <f t="shared" si="1"/>
        <v>10</v>
      </c>
      <c r="D9" s="13">
        <v>8</v>
      </c>
      <c r="E9" s="13">
        <v>2</v>
      </c>
      <c r="F9" s="13">
        <f t="shared" si="2"/>
        <v>0</v>
      </c>
      <c r="G9" s="13">
        <v>0</v>
      </c>
      <c r="H9" s="13">
        <v>0</v>
      </c>
    </row>
    <row r="10" spans="1:8" ht="55.5" customHeight="1">
      <c r="A10" s="10" t="s">
        <v>592</v>
      </c>
      <c r="B10" s="13">
        <f t="shared" si="0"/>
        <v>23</v>
      </c>
      <c r="C10" s="13">
        <f t="shared" si="1"/>
        <v>23</v>
      </c>
      <c r="D10" s="13">
        <v>6</v>
      </c>
      <c r="E10" s="13">
        <v>17</v>
      </c>
      <c r="F10" s="13">
        <f t="shared" si="2"/>
        <v>0</v>
      </c>
      <c r="G10" s="13">
        <v>0</v>
      </c>
      <c r="H10" s="13">
        <v>0</v>
      </c>
    </row>
    <row r="11" spans="1:8" ht="55.5" customHeight="1">
      <c r="A11" s="10" t="s">
        <v>593</v>
      </c>
      <c r="B11" s="13">
        <f t="shared" si="0"/>
        <v>19</v>
      </c>
      <c r="C11" s="13">
        <f t="shared" si="1"/>
        <v>19</v>
      </c>
      <c r="D11" s="13">
        <v>7</v>
      </c>
      <c r="E11" s="13">
        <v>12</v>
      </c>
      <c r="F11" s="13">
        <f t="shared" si="2"/>
        <v>0</v>
      </c>
      <c r="G11" s="13">
        <v>0</v>
      </c>
      <c r="H11" s="13">
        <v>0</v>
      </c>
    </row>
    <row r="12" spans="1:8" ht="55.5" customHeight="1">
      <c r="A12" s="10" t="s">
        <v>594</v>
      </c>
      <c r="B12" s="13">
        <f t="shared" si="0"/>
        <v>14</v>
      </c>
      <c r="C12" s="13">
        <f t="shared" si="1"/>
        <v>14</v>
      </c>
      <c r="D12" s="13">
        <v>1</v>
      </c>
      <c r="E12" s="13">
        <v>13</v>
      </c>
      <c r="F12" s="13">
        <f t="shared" si="2"/>
        <v>0</v>
      </c>
      <c r="G12" s="13">
        <v>0</v>
      </c>
      <c r="H12" s="13">
        <v>0</v>
      </c>
    </row>
    <row r="13" spans="1:8" ht="55.5" customHeight="1">
      <c r="A13" s="10" t="s">
        <v>595</v>
      </c>
      <c r="B13" s="13">
        <f t="shared" si="0"/>
        <v>6</v>
      </c>
      <c r="C13" s="13">
        <f t="shared" si="1"/>
        <v>6</v>
      </c>
      <c r="D13" s="13">
        <v>1</v>
      </c>
      <c r="E13" s="13">
        <v>5</v>
      </c>
      <c r="F13" s="13">
        <f t="shared" si="2"/>
        <v>0</v>
      </c>
      <c r="G13" s="13">
        <v>0</v>
      </c>
      <c r="H13" s="13">
        <v>0</v>
      </c>
    </row>
    <row r="14" spans="1:8" ht="55.5" customHeight="1">
      <c r="A14" s="10" t="s">
        <v>596</v>
      </c>
      <c r="B14" s="13">
        <f t="shared" si="0"/>
        <v>2</v>
      </c>
      <c r="C14" s="13">
        <f t="shared" si="1"/>
        <v>1</v>
      </c>
      <c r="D14" s="13">
        <v>0</v>
      </c>
      <c r="E14" s="13">
        <v>1</v>
      </c>
      <c r="F14" s="13">
        <f t="shared" si="2"/>
        <v>1</v>
      </c>
      <c r="G14" s="13">
        <v>0</v>
      </c>
      <c r="H14" s="13">
        <v>1</v>
      </c>
    </row>
    <row r="15" spans="1:8" ht="55.5" customHeight="1">
      <c r="A15" s="10" t="s">
        <v>597</v>
      </c>
      <c r="B15" s="13">
        <f t="shared" si="0"/>
        <v>1</v>
      </c>
      <c r="C15" s="13">
        <f t="shared" si="1"/>
        <v>1</v>
      </c>
      <c r="D15" s="11">
        <v>0</v>
      </c>
      <c r="E15" s="11">
        <v>1</v>
      </c>
      <c r="F15" s="13">
        <f t="shared" si="2"/>
        <v>0</v>
      </c>
      <c r="G15" s="13">
        <v>0</v>
      </c>
      <c r="H15" s="11">
        <v>0</v>
      </c>
    </row>
    <row r="16" spans="1:8" ht="19.5" customHeight="1">
      <c r="A16" s="623" t="s">
        <v>606</v>
      </c>
      <c r="B16" s="615"/>
      <c r="C16" s="615"/>
      <c r="D16" s="615"/>
      <c r="E16" s="615"/>
      <c r="F16" s="615"/>
      <c r="G16" s="615"/>
      <c r="H16" s="615"/>
    </row>
    <row r="17" spans="1:8" ht="19.5" customHeight="1">
      <c r="A17" s="18"/>
      <c r="B17" s="18"/>
      <c r="C17" s="18"/>
      <c r="D17" s="18"/>
      <c r="E17" s="18"/>
      <c r="F17" s="18"/>
      <c r="G17" s="18"/>
      <c r="H17" s="18"/>
    </row>
  </sheetData>
  <mergeCells count="6">
    <mergeCell ref="A16:H16"/>
    <mergeCell ref="A1:H1"/>
    <mergeCell ref="A3:A4"/>
    <mergeCell ref="F3:H3"/>
    <mergeCell ref="C3:E3"/>
    <mergeCell ref="B3:B4"/>
  </mergeCells>
  <printOptions/>
  <pageMargins left="0.6299212598425197" right="0" top="0.5905511811023623" bottom="0.7874015748031497"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7"/>
  <sheetViews>
    <sheetView workbookViewId="0" topLeftCell="A1">
      <selection activeCell="D2" sqref="D2"/>
    </sheetView>
  </sheetViews>
  <sheetFormatPr defaultColWidth="9.00390625" defaultRowHeight="16.5"/>
  <cols>
    <col min="1" max="1" width="9.125" style="52" customWidth="1"/>
    <col min="2" max="3" width="9.375" style="1" customWidth="1"/>
    <col min="4" max="4" width="10.625" style="1" customWidth="1"/>
    <col min="5" max="6" width="9.375" style="1" customWidth="1"/>
    <col min="7" max="7" width="10.625" style="1" customWidth="1"/>
    <col min="8" max="8" width="9.375" style="1" customWidth="1"/>
    <col min="9" max="9" width="8.625" style="1" customWidth="1"/>
    <col min="10" max="16384" width="9.00390625" style="38" customWidth="1"/>
  </cols>
  <sheetData>
    <row r="1" spans="1:9" ht="33" customHeight="1">
      <c r="A1" s="660" t="s">
        <v>607</v>
      </c>
      <c r="B1" s="660"/>
      <c r="C1" s="660"/>
      <c r="D1" s="660"/>
      <c r="E1" s="660"/>
      <c r="F1" s="660"/>
      <c r="G1" s="660"/>
      <c r="H1" s="660"/>
      <c r="I1" s="660"/>
    </row>
    <row r="2" spans="1:9" ht="33" customHeight="1" thickBot="1">
      <c r="A2" s="530" t="s">
        <v>954</v>
      </c>
      <c r="B2" s="530"/>
      <c r="C2" s="552"/>
      <c r="D2" s="549" t="s">
        <v>976</v>
      </c>
      <c r="F2" s="552"/>
      <c r="G2" s="552"/>
      <c r="H2" s="552"/>
      <c r="I2" s="20" t="s">
        <v>453</v>
      </c>
    </row>
    <row r="3" spans="1:10" ht="34.5" customHeight="1">
      <c r="A3" s="646" t="s">
        <v>454</v>
      </c>
      <c r="B3" s="635" t="s">
        <v>455</v>
      </c>
      <c r="C3" s="595" t="s">
        <v>476</v>
      </c>
      <c r="D3" s="596"/>
      <c r="E3" s="596"/>
      <c r="F3" s="595" t="s">
        <v>477</v>
      </c>
      <c r="G3" s="596"/>
      <c r="H3" s="597"/>
      <c r="I3" s="640" t="s">
        <v>478</v>
      </c>
      <c r="J3" s="40"/>
    </row>
    <row r="4" spans="1:10" ht="34.5" customHeight="1">
      <c r="A4" s="593"/>
      <c r="B4" s="594"/>
      <c r="C4" s="53" t="s">
        <v>458</v>
      </c>
      <c r="D4" s="53" t="s">
        <v>479</v>
      </c>
      <c r="E4" s="9" t="s">
        <v>608</v>
      </c>
      <c r="F4" s="53" t="s">
        <v>458</v>
      </c>
      <c r="G4" s="53" t="s">
        <v>479</v>
      </c>
      <c r="H4" s="8" t="s">
        <v>608</v>
      </c>
      <c r="I4" s="619"/>
      <c r="J4" s="40"/>
    </row>
    <row r="5" spans="1:9" ht="55.5" customHeight="1">
      <c r="A5" s="70" t="s">
        <v>455</v>
      </c>
      <c r="B5" s="13">
        <f>C5+F5+I5</f>
        <v>72</v>
      </c>
      <c r="C5" s="13">
        <f>SUM(D5:E5)</f>
        <v>36</v>
      </c>
      <c r="D5" s="13">
        <f>SUM(D6:D15)</f>
        <v>1</v>
      </c>
      <c r="E5" s="13">
        <f>SUM(E6:E15)</f>
        <v>35</v>
      </c>
      <c r="F5" s="13">
        <f>SUM(G5:H5)</f>
        <v>32</v>
      </c>
      <c r="G5" s="13">
        <f>SUM(G6:G15)</f>
        <v>0</v>
      </c>
      <c r="H5" s="13">
        <f>SUM(H6:H15)</f>
        <v>32</v>
      </c>
      <c r="I5" s="13">
        <f>SUM(I6:I15)</f>
        <v>4</v>
      </c>
    </row>
    <row r="6" spans="1:9" ht="55.5" customHeight="1">
      <c r="A6" s="10" t="s">
        <v>588</v>
      </c>
      <c r="B6" s="13">
        <f aca="true" t="shared" si="0" ref="B6:B15">C6+F6+I6</f>
        <v>28</v>
      </c>
      <c r="C6" s="13">
        <f aca="true" t="shared" si="1" ref="C6:C15">SUM(D6:E6)</f>
        <v>18</v>
      </c>
      <c r="D6" s="13">
        <v>0</v>
      </c>
      <c r="E6" s="13">
        <v>18</v>
      </c>
      <c r="F6" s="13">
        <f aca="true" t="shared" si="2" ref="F6:F15">SUM(G6:H6)</f>
        <v>10</v>
      </c>
      <c r="G6" s="13">
        <v>0</v>
      </c>
      <c r="H6" s="13">
        <v>10</v>
      </c>
      <c r="I6" s="13">
        <v>0</v>
      </c>
    </row>
    <row r="7" spans="1:9" ht="55.5" customHeight="1">
      <c r="A7" s="10" t="s">
        <v>589</v>
      </c>
      <c r="B7" s="13">
        <f t="shared" si="0"/>
        <v>12</v>
      </c>
      <c r="C7" s="13">
        <f t="shared" si="1"/>
        <v>3</v>
      </c>
      <c r="D7" s="13">
        <v>0</v>
      </c>
      <c r="E7" s="13">
        <v>3</v>
      </c>
      <c r="F7" s="13">
        <f t="shared" si="2"/>
        <v>6</v>
      </c>
      <c r="G7" s="13">
        <v>0</v>
      </c>
      <c r="H7" s="13">
        <v>6</v>
      </c>
      <c r="I7" s="13">
        <v>3</v>
      </c>
    </row>
    <row r="8" spans="1:9" ht="55.5" customHeight="1">
      <c r="A8" s="10" t="s">
        <v>590</v>
      </c>
      <c r="B8" s="13">
        <f t="shared" si="0"/>
        <v>12</v>
      </c>
      <c r="C8" s="13">
        <f t="shared" si="1"/>
        <v>6</v>
      </c>
      <c r="D8" s="13">
        <v>0</v>
      </c>
      <c r="E8" s="13">
        <v>6</v>
      </c>
      <c r="F8" s="13">
        <f t="shared" si="2"/>
        <v>5</v>
      </c>
      <c r="G8" s="13">
        <v>0</v>
      </c>
      <c r="H8" s="13">
        <v>5</v>
      </c>
      <c r="I8" s="13">
        <v>1</v>
      </c>
    </row>
    <row r="9" spans="1:9" ht="55.5" customHeight="1">
      <c r="A9" s="10" t="s">
        <v>591</v>
      </c>
      <c r="B9" s="13">
        <f t="shared" si="0"/>
        <v>10</v>
      </c>
      <c r="C9" s="13">
        <f t="shared" si="1"/>
        <v>3</v>
      </c>
      <c r="D9" s="13">
        <v>0</v>
      </c>
      <c r="E9" s="13">
        <v>3</v>
      </c>
      <c r="F9" s="13">
        <f t="shared" si="2"/>
        <v>7</v>
      </c>
      <c r="G9" s="13">
        <v>0</v>
      </c>
      <c r="H9" s="13">
        <v>7</v>
      </c>
      <c r="I9" s="13">
        <v>0</v>
      </c>
    </row>
    <row r="10" spans="1:9" ht="55.5" customHeight="1">
      <c r="A10" s="10" t="s">
        <v>592</v>
      </c>
      <c r="B10" s="13">
        <f t="shared" si="0"/>
        <v>5</v>
      </c>
      <c r="C10" s="13">
        <f t="shared" si="1"/>
        <v>2</v>
      </c>
      <c r="D10" s="13">
        <v>0</v>
      </c>
      <c r="E10" s="13">
        <v>2</v>
      </c>
      <c r="F10" s="13">
        <f t="shared" si="2"/>
        <v>3</v>
      </c>
      <c r="G10" s="13">
        <v>0</v>
      </c>
      <c r="H10" s="13">
        <v>3</v>
      </c>
      <c r="I10" s="13">
        <v>0</v>
      </c>
    </row>
    <row r="11" spans="1:9" ht="55.5" customHeight="1">
      <c r="A11" s="10" t="s">
        <v>593</v>
      </c>
      <c r="B11" s="13">
        <f t="shared" si="0"/>
        <v>1</v>
      </c>
      <c r="C11" s="13">
        <f t="shared" si="1"/>
        <v>1</v>
      </c>
      <c r="D11" s="13">
        <v>0</v>
      </c>
      <c r="E11" s="13">
        <v>1</v>
      </c>
      <c r="F11" s="13">
        <f t="shared" si="2"/>
        <v>0</v>
      </c>
      <c r="G11" s="13">
        <v>0</v>
      </c>
      <c r="H11" s="13">
        <v>0</v>
      </c>
      <c r="I11" s="13">
        <v>0</v>
      </c>
    </row>
    <row r="12" spans="1:9" ht="55.5" customHeight="1">
      <c r="A12" s="10" t="s">
        <v>594</v>
      </c>
      <c r="B12" s="13">
        <f>C12+F12+I12</f>
        <v>3</v>
      </c>
      <c r="C12" s="13">
        <f t="shared" si="1"/>
        <v>2</v>
      </c>
      <c r="D12" s="13">
        <v>0</v>
      </c>
      <c r="E12" s="13">
        <v>2</v>
      </c>
      <c r="F12" s="13">
        <f t="shared" si="2"/>
        <v>1</v>
      </c>
      <c r="G12" s="13">
        <v>0</v>
      </c>
      <c r="H12" s="13">
        <v>1</v>
      </c>
      <c r="I12" s="13">
        <v>0</v>
      </c>
    </row>
    <row r="13" spans="1:9" ht="55.5" customHeight="1">
      <c r="A13" s="10" t="s">
        <v>595</v>
      </c>
      <c r="B13" s="13">
        <f t="shared" si="0"/>
        <v>1</v>
      </c>
      <c r="C13" s="13">
        <f t="shared" si="1"/>
        <v>1</v>
      </c>
      <c r="D13" s="13">
        <v>1</v>
      </c>
      <c r="E13" s="13">
        <v>0</v>
      </c>
      <c r="F13" s="13">
        <f t="shared" si="2"/>
        <v>0</v>
      </c>
      <c r="G13" s="13">
        <v>0</v>
      </c>
      <c r="H13" s="13">
        <v>0</v>
      </c>
      <c r="I13" s="13">
        <v>0</v>
      </c>
    </row>
    <row r="14" spans="1:9" ht="55.5" customHeight="1">
      <c r="A14" s="10" t="s">
        <v>596</v>
      </c>
      <c r="B14" s="13">
        <f t="shared" si="0"/>
        <v>0</v>
      </c>
      <c r="C14" s="13">
        <f t="shared" si="1"/>
        <v>0</v>
      </c>
      <c r="D14" s="13">
        <v>0</v>
      </c>
      <c r="E14" s="13">
        <v>0</v>
      </c>
      <c r="F14" s="13">
        <f t="shared" si="2"/>
        <v>0</v>
      </c>
      <c r="G14" s="13">
        <v>0</v>
      </c>
      <c r="H14" s="13">
        <v>0</v>
      </c>
      <c r="I14" s="13">
        <v>0</v>
      </c>
    </row>
    <row r="15" spans="1:9" ht="55.5" customHeight="1">
      <c r="A15" s="10" t="s">
        <v>597</v>
      </c>
      <c r="B15" s="13">
        <f t="shared" si="0"/>
        <v>0</v>
      </c>
      <c r="C15" s="13">
        <f t="shared" si="1"/>
        <v>0</v>
      </c>
      <c r="D15" s="13">
        <v>0</v>
      </c>
      <c r="E15" s="11">
        <v>0</v>
      </c>
      <c r="F15" s="13">
        <f t="shared" si="2"/>
        <v>0</v>
      </c>
      <c r="G15" s="13">
        <v>0</v>
      </c>
      <c r="H15" s="11">
        <v>0</v>
      </c>
      <c r="I15" s="11">
        <v>0</v>
      </c>
    </row>
    <row r="16" spans="1:9" ht="19.5" customHeight="1">
      <c r="A16" s="623" t="s">
        <v>609</v>
      </c>
      <c r="B16" s="615"/>
      <c r="C16" s="615"/>
      <c r="D16" s="615"/>
      <c r="E16" s="615"/>
      <c r="F16" s="615"/>
      <c r="G16" s="615"/>
      <c r="H16" s="615"/>
      <c r="I16" s="615"/>
    </row>
    <row r="17" spans="1:9" ht="19.5" customHeight="1">
      <c r="A17" s="18"/>
      <c r="B17" s="18"/>
      <c r="C17" s="18"/>
      <c r="D17" s="18"/>
      <c r="E17" s="18"/>
      <c r="F17" s="18"/>
      <c r="G17" s="18"/>
      <c r="H17" s="18"/>
      <c r="I17" s="18"/>
    </row>
  </sheetData>
  <mergeCells count="7">
    <mergeCell ref="A16:I16"/>
    <mergeCell ref="A1:I1"/>
    <mergeCell ref="A3:A4"/>
    <mergeCell ref="C3:E3"/>
    <mergeCell ref="B3:B4"/>
    <mergeCell ref="F3:H3"/>
    <mergeCell ref="I3:I4"/>
  </mergeCells>
  <printOptions/>
  <pageMargins left="0.6299212598425197" right="0" top="0.5905511811023623" bottom="0.7874015748031497"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34"/>
  <sheetViews>
    <sheetView workbookViewId="0" topLeftCell="A19">
      <selection activeCell="G6" sqref="G6"/>
    </sheetView>
  </sheetViews>
  <sheetFormatPr defaultColWidth="9.00390625" defaultRowHeight="16.5"/>
  <cols>
    <col min="1" max="1" width="9.75390625" style="52" customWidth="1"/>
    <col min="2" max="6" width="10.50390625" style="1" customWidth="1"/>
    <col min="7" max="7" width="11.50390625" style="1" customWidth="1"/>
    <col min="8" max="8" width="11.375" style="1" customWidth="1"/>
    <col min="9" max="16" width="10.50390625" style="1" customWidth="1"/>
    <col min="17" max="16384" width="9.00390625" style="38" customWidth="1"/>
  </cols>
  <sheetData>
    <row r="1" spans="1:16" ht="30" customHeight="1">
      <c r="A1" s="666" t="s">
        <v>939</v>
      </c>
      <c r="B1" s="666"/>
      <c r="C1" s="666"/>
      <c r="D1" s="666"/>
      <c r="E1" s="666"/>
      <c r="F1" s="666"/>
      <c r="G1" s="666"/>
      <c r="H1" s="666"/>
      <c r="I1" s="532" t="s">
        <v>956</v>
      </c>
      <c r="J1" s="532"/>
      <c r="K1" s="532"/>
      <c r="L1" s="532"/>
      <c r="M1" s="532"/>
      <c r="N1" s="532"/>
      <c r="O1" s="532"/>
      <c r="P1" s="532"/>
    </row>
    <row r="2" spans="1:16" ht="30" customHeight="1" thickBot="1">
      <c r="A2" s="668" t="s">
        <v>957</v>
      </c>
      <c r="B2" s="668"/>
      <c r="C2" s="668"/>
      <c r="D2" s="668"/>
      <c r="E2" s="668"/>
      <c r="F2" s="668"/>
      <c r="G2" s="586"/>
      <c r="H2" s="586"/>
      <c r="I2" s="586"/>
      <c r="J2" s="552"/>
      <c r="K2" s="552"/>
      <c r="L2" s="530"/>
      <c r="M2" s="530"/>
      <c r="N2" s="530"/>
      <c r="O2" s="530"/>
      <c r="P2" s="436" t="s">
        <v>802</v>
      </c>
    </row>
    <row r="3" spans="1:16" ht="30" customHeight="1" thickTop="1">
      <c r="A3" s="646" t="s">
        <v>454</v>
      </c>
      <c r="B3" s="601" t="s">
        <v>455</v>
      </c>
      <c r="C3" s="583"/>
      <c r="D3" s="584"/>
      <c r="E3" s="584"/>
      <c r="F3" s="585"/>
      <c r="G3" s="599" t="s">
        <v>610</v>
      </c>
      <c r="H3" s="600"/>
      <c r="I3" s="555" t="s">
        <v>940</v>
      </c>
      <c r="J3" s="556"/>
      <c r="K3" s="557"/>
      <c r="L3" s="643" t="s">
        <v>611</v>
      </c>
      <c r="M3" s="638"/>
      <c r="N3" s="638"/>
      <c r="O3" s="638"/>
      <c r="P3" s="638"/>
    </row>
    <row r="4" spans="1:16" ht="30" customHeight="1">
      <c r="A4" s="647"/>
      <c r="B4" s="7" t="s">
        <v>458</v>
      </c>
      <c r="C4" s="7" t="s">
        <v>612</v>
      </c>
      <c r="D4" s="7" t="s">
        <v>828</v>
      </c>
      <c r="E4" s="7" t="s">
        <v>829</v>
      </c>
      <c r="F4" s="7" t="s">
        <v>613</v>
      </c>
      <c r="G4" s="7" t="s">
        <v>458</v>
      </c>
      <c r="H4" s="7" t="s">
        <v>612</v>
      </c>
      <c r="I4" s="6" t="s">
        <v>828</v>
      </c>
      <c r="J4" s="7" t="s">
        <v>829</v>
      </c>
      <c r="K4" s="7" t="s">
        <v>613</v>
      </c>
      <c r="L4" s="7" t="s">
        <v>458</v>
      </c>
      <c r="M4" s="7" t="s">
        <v>612</v>
      </c>
      <c r="N4" s="7" t="s">
        <v>828</v>
      </c>
      <c r="O4" s="7" t="s">
        <v>829</v>
      </c>
      <c r="P4" s="53" t="s">
        <v>613</v>
      </c>
    </row>
    <row r="5" spans="1:16" ht="21.75" customHeight="1">
      <c r="A5" s="66" t="s">
        <v>455</v>
      </c>
      <c r="B5" s="62">
        <f>G5+L5</f>
        <v>1474</v>
      </c>
      <c r="C5" s="62">
        <f aca="true" t="shared" si="0" ref="C5:F20">H5+M5</f>
        <v>9</v>
      </c>
      <c r="D5" s="62">
        <f t="shared" si="0"/>
        <v>918</v>
      </c>
      <c r="E5" s="62">
        <f t="shared" si="0"/>
        <v>384</v>
      </c>
      <c r="F5" s="62">
        <f t="shared" si="0"/>
        <v>163</v>
      </c>
      <c r="G5" s="62">
        <f>SUM(H5:K5)</f>
        <v>1339</v>
      </c>
      <c r="H5" s="62">
        <f>SUM(H6:H31)</f>
        <v>9</v>
      </c>
      <c r="I5" s="62">
        <f>SUM(I6:I31)</f>
        <v>810</v>
      </c>
      <c r="J5" s="62">
        <f>SUM(J6:J31)</f>
        <v>357</v>
      </c>
      <c r="K5" s="62">
        <f>SUM(K6:K31)</f>
        <v>163</v>
      </c>
      <c r="L5" s="62">
        <f>SUM(M5:P5)</f>
        <v>135</v>
      </c>
      <c r="M5" s="62">
        <f>SUM(M6:M31)</f>
        <v>0</v>
      </c>
      <c r="N5" s="62">
        <f>SUM(N6:N31)</f>
        <v>108</v>
      </c>
      <c r="O5" s="62">
        <f>SUM(O6:O31)</f>
        <v>27</v>
      </c>
      <c r="P5" s="62">
        <f>SUM(P6:P31)</f>
        <v>0</v>
      </c>
    </row>
    <row r="6" spans="1:16" ht="21.75" customHeight="1">
      <c r="A6" s="28" t="s">
        <v>588</v>
      </c>
      <c r="B6" s="62">
        <f aca="true" t="shared" si="1" ref="B6:B31">G6+L6</f>
        <v>154</v>
      </c>
      <c r="C6" s="62">
        <f t="shared" si="0"/>
        <v>0</v>
      </c>
      <c r="D6" s="62">
        <f t="shared" si="0"/>
        <v>10</v>
      </c>
      <c r="E6" s="62">
        <f t="shared" si="0"/>
        <v>13</v>
      </c>
      <c r="F6" s="62">
        <f t="shared" si="0"/>
        <v>131</v>
      </c>
      <c r="G6" s="62">
        <f aca="true" t="shared" si="2" ref="G6:G31">SUM(H6:K6)</f>
        <v>154</v>
      </c>
      <c r="H6" s="62">
        <v>0</v>
      </c>
      <c r="I6" s="62">
        <v>10</v>
      </c>
      <c r="J6" s="62">
        <v>13</v>
      </c>
      <c r="K6" s="62">
        <v>131</v>
      </c>
      <c r="L6" s="62">
        <f aca="true" t="shared" si="3" ref="L6:L31">SUM(M6:P6)</f>
        <v>0</v>
      </c>
      <c r="M6" s="62">
        <v>0</v>
      </c>
      <c r="N6" s="62">
        <v>0</v>
      </c>
      <c r="O6" s="62">
        <v>0</v>
      </c>
      <c r="P6" s="62">
        <v>0</v>
      </c>
    </row>
    <row r="7" spans="1:16" ht="21.75" customHeight="1">
      <c r="A7" s="80" t="s">
        <v>834</v>
      </c>
      <c r="B7" s="62">
        <f t="shared" si="1"/>
        <v>49</v>
      </c>
      <c r="C7" s="62">
        <f t="shared" si="0"/>
        <v>0</v>
      </c>
      <c r="D7" s="62">
        <f t="shared" si="0"/>
        <v>14</v>
      </c>
      <c r="E7" s="62">
        <f t="shared" si="0"/>
        <v>16</v>
      </c>
      <c r="F7" s="62">
        <f t="shared" si="0"/>
        <v>19</v>
      </c>
      <c r="G7" s="62">
        <f t="shared" si="2"/>
        <v>49</v>
      </c>
      <c r="H7" s="62">
        <v>0</v>
      </c>
      <c r="I7" s="62">
        <v>14</v>
      </c>
      <c r="J7" s="62">
        <v>16</v>
      </c>
      <c r="K7" s="62">
        <v>19</v>
      </c>
      <c r="L7" s="62">
        <f t="shared" si="3"/>
        <v>0</v>
      </c>
      <c r="M7" s="62">
        <v>0</v>
      </c>
      <c r="N7" s="62">
        <v>0</v>
      </c>
      <c r="O7" s="62">
        <v>0</v>
      </c>
      <c r="P7" s="62">
        <v>0</v>
      </c>
    </row>
    <row r="8" spans="1:16" ht="21.75" customHeight="1">
      <c r="A8" s="80" t="s">
        <v>614</v>
      </c>
      <c r="B8" s="62">
        <f t="shared" si="1"/>
        <v>47</v>
      </c>
      <c r="C8" s="62">
        <f t="shared" si="0"/>
        <v>0</v>
      </c>
      <c r="D8" s="62">
        <f t="shared" si="0"/>
        <v>18</v>
      </c>
      <c r="E8" s="62">
        <f t="shared" si="0"/>
        <v>23</v>
      </c>
      <c r="F8" s="62">
        <f t="shared" si="0"/>
        <v>6</v>
      </c>
      <c r="G8" s="62">
        <f t="shared" si="2"/>
        <v>47</v>
      </c>
      <c r="H8" s="62">
        <v>0</v>
      </c>
      <c r="I8" s="431">
        <v>18</v>
      </c>
      <c r="J8" s="431">
        <v>23</v>
      </c>
      <c r="K8" s="62">
        <v>6</v>
      </c>
      <c r="L8" s="62">
        <f t="shared" si="3"/>
        <v>0</v>
      </c>
      <c r="M8" s="62">
        <v>0</v>
      </c>
      <c r="N8" s="62">
        <v>0</v>
      </c>
      <c r="O8" s="62">
        <v>0</v>
      </c>
      <c r="P8" s="62">
        <v>0</v>
      </c>
    </row>
    <row r="9" spans="1:16" ht="21.75" customHeight="1">
      <c r="A9" s="80" t="s">
        <v>615</v>
      </c>
      <c r="B9" s="62">
        <f t="shared" si="1"/>
        <v>55</v>
      </c>
      <c r="C9" s="62">
        <f t="shared" si="0"/>
        <v>0</v>
      </c>
      <c r="D9" s="62">
        <f t="shared" si="0"/>
        <v>22</v>
      </c>
      <c r="E9" s="62">
        <f t="shared" si="0"/>
        <v>30</v>
      </c>
      <c r="F9" s="62">
        <f t="shared" si="0"/>
        <v>3</v>
      </c>
      <c r="G9" s="62">
        <f t="shared" si="2"/>
        <v>55</v>
      </c>
      <c r="H9" s="62">
        <v>0</v>
      </c>
      <c r="I9" s="431">
        <v>22</v>
      </c>
      <c r="J9" s="431">
        <v>30</v>
      </c>
      <c r="K9" s="62">
        <v>3</v>
      </c>
      <c r="L9" s="62">
        <f t="shared" si="3"/>
        <v>0</v>
      </c>
      <c r="M9" s="62">
        <v>0</v>
      </c>
      <c r="N9" s="62">
        <v>0</v>
      </c>
      <c r="O9" s="62">
        <v>0</v>
      </c>
      <c r="P9" s="62">
        <v>0</v>
      </c>
    </row>
    <row r="10" spans="1:16" ht="21.75" customHeight="1">
      <c r="A10" s="80" t="s">
        <v>616</v>
      </c>
      <c r="B10" s="62">
        <f t="shared" si="1"/>
        <v>65</v>
      </c>
      <c r="C10" s="62">
        <f t="shared" si="0"/>
        <v>0</v>
      </c>
      <c r="D10" s="62">
        <f t="shared" si="0"/>
        <v>29</v>
      </c>
      <c r="E10" s="62">
        <f t="shared" si="0"/>
        <v>34</v>
      </c>
      <c r="F10" s="62">
        <f t="shared" si="0"/>
        <v>2</v>
      </c>
      <c r="G10" s="62">
        <f t="shared" si="2"/>
        <v>65</v>
      </c>
      <c r="H10" s="62">
        <v>0</v>
      </c>
      <c r="I10" s="431">
        <v>29</v>
      </c>
      <c r="J10" s="431">
        <v>34</v>
      </c>
      <c r="K10" s="62">
        <v>2</v>
      </c>
      <c r="L10" s="62">
        <f t="shared" si="3"/>
        <v>0</v>
      </c>
      <c r="M10" s="62">
        <v>0</v>
      </c>
      <c r="N10" s="62">
        <v>0</v>
      </c>
      <c r="O10" s="62">
        <v>0</v>
      </c>
      <c r="P10" s="62">
        <v>0</v>
      </c>
    </row>
    <row r="11" spans="1:16" ht="21.75" customHeight="1">
      <c r="A11" s="80" t="s">
        <v>617</v>
      </c>
      <c r="B11" s="62">
        <f t="shared" si="1"/>
        <v>64</v>
      </c>
      <c r="C11" s="62">
        <f t="shared" si="0"/>
        <v>0</v>
      </c>
      <c r="D11" s="62">
        <f t="shared" si="0"/>
        <v>38</v>
      </c>
      <c r="E11" s="62">
        <f t="shared" si="0"/>
        <v>24</v>
      </c>
      <c r="F11" s="62">
        <f t="shared" si="0"/>
        <v>2</v>
      </c>
      <c r="G11" s="62">
        <f t="shared" si="2"/>
        <v>64</v>
      </c>
      <c r="H11" s="62">
        <v>0</v>
      </c>
      <c r="I11" s="431">
        <v>38</v>
      </c>
      <c r="J11" s="431">
        <v>24</v>
      </c>
      <c r="K11" s="62">
        <v>2</v>
      </c>
      <c r="L11" s="62">
        <f t="shared" si="3"/>
        <v>0</v>
      </c>
      <c r="M11" s="62">
        <v>0</v>
      </c>
      <c r="N11" s="62">
        <v>0</v>
      </c>
      <c r="O11" s="62">
        <v>0</v>
      </c>
      <c r="P11" s="62">
        <v>0</v>
      </c>
    </row>
    <row r="12" spans="1:16" ht="21.75" customHeight="1">
      <c r="A12" s="80" t="s">
        <v>618</v>
      </c>
      <c r="B12" s="62">
        <f t="shared" si="1"/>
        <v>69</v>
      </c>
      <c r="C12" s="62">
        <f t="shared" si="0"/>
        <v>0</v>
      </c>
      <c r="D12" s="62">
        <f t="shared" si="0"/>
        <v>48</v>
      </c>
      <c r="E12" s="62">
        <f t="shared" si="0"/>
        <v>21</v>
      </c>
      <c r="F12" s="62">
        <f t="shared" si="0"/>
        <v>0</v>
      </c>
      <c r="G12" s="62">
        <f t="shared" si="2"/>
        <v>69</v>
      </c>
      <c r="H12" s="62">
        <v>0</v>
      </c>
      <c r="I12" s="431">
        <v>48</v>
      </c>
      <c r="J12" s="431">
        <v>21</v>
      </c>
      <c r="K12" s="62">
        <v>0</v>
      </c>
      <c r="L12" s="62">
        <f t="shared" si="3"/>
        <v>0</v>
      </c>
      <c r="M12" s="62">
        <v>0</v>
      </c>
      <c r="N12" s="62">
        <v>0</v>
      </c>
      <c r="O12" s="62">
        <v>0</v>
      </c>
      <c r="P12" s="62">
        <v>0</v>
      </c>
    </row>
    <row r="13" spans="1:16" ht="21.75" customHeight="1">
      <c r="A13" s="80" t="s">
        <v>619</v>
      </c>
      <c r="B13" s="62">
        <f t="shared" si="1"/>
        <v>76</v>
      </c>
      <c r="C13" s="62">
        <f t="shared" si="0"/>
        <v>0</v>
      </c>
      <c r="D13" s="62">
        <f t="shared" si="0"/>
        <v>51</v>
      </c>
      <c r="E13" s="62">
        <f t="shared" si="0"/>
        <v>25</v>
      </c>
      <c r="F13" s="62">
        <f t="shared" si="0"/>
        <v>0</v>
      </c>
      <c r="G13" s="62">
        <f t="shared" si="2"/>
        <v>76</v>
      </c>
      <c r="H13" s="62">
        <v>0</v>
      </c>
      <c r="I13" s="431">
        <v>51</v>
      </c>
      <c r="J13" s="431">
        <v>25</v>
      </c>
      <c r="K13" s="62">
        <v>0</v>
      </c>
      <c r="L13" s="62">
        <f t="shared" si="3"/>
        <v>0</v>
      </c>
      <c r="M13" s="62">
        <v>0</v>
      </c>
      <c r="N13" s="62">
        <v>0</v>
      </c>
      <c r="O13" s="62">
        <v>0</v>
      </c>
      <c r="P13" s="62">
        <v>0</v>
      </c>
    </row>
    <row r="14" spans="1:16" ht="21.75" customHeight="1">
      <c r="A14" s="80" t="s">
        <v>620</v>
      </c>
      <c r="B14" s="62">
        <f t="shared" si="1"/>
        <v>69</v>
      </c>
      <c r="C14" s="62">
        <f t="shared" si="0"/>
        <v>0</v>
      </c>
      <c r="D14" s="62">
        <f t="shared" si="0"/>
        <v>54</v>
      </c>
      <c r="E14" s="62">
        <f t="shared" si="0"/>
        <v>15</v>
      </c>
      <c r="F14" s="62">
        <f t="shared" si="0"/>
        <v>0</v>
      </c>
      <c r="G14" s="62">
        <f t="shared" si="2"/>
        <v>69</v>
      </c>
      <c r="H14" s="62">
        <v>0</v>
      </c>
      <c r="I14" s="431">
        <v>54</v>
      </c>
      <c r="J14" s="431">
        <v>15</v>
      </c>
      <c r="K14" s="62">
        <v>0</v>
      </c>
      <c r="L14" s="62">
        <f t="shared" si="3"/>
        <v>0</v>
      </c>
      <c r="M14" s="62">
        <v>0</v>
      </c>
      <c r="N14" s="62">
        <v>0</v>
      </c>
      <c r="O14" s="62">
        <v>0</v>
      </c>
      <c r="P14" s="62">
        <v>0</v>
      </c>
    </row>
    <row r="15" spans="1:16" ht="21.75" customHeight="1">
      <c r="A15" s="80" t="s">
        <v>621</v>
      </c>
      <c r="B15" s="62">
        <f t="shared" si="1"/>
        <v>65</v>
      </c>
      <c r="C15" s="62">
        <f t="shared" si="0"/>
        <v>0</v>
      </c>
      <c r="D15" s="62">
        <f t="shared" si="0"/>
        <v>47</v>
      </c>
      <c r="E15" s="62">
        <f t="shared" si="0"/>
        <v>18</v>
      </c>
      <c r="F15" s="62">
        <f t="shared" si="0"/>
        <v>0</v>
      </c>
      <c r="G15" s="62">
        <f t="shared" si="2"/>
        <v>65</v>
      </c>
      <c r="H15" s="62">
        <v>0</v>
      </c>
      <c r="I15" s="431">
        <v>47</v>
      </c>
      <c r="J15" s="431">
        <v>18</v>
      </c>
      <c r="K15" s="62">
        <v>0</v>
      </c>
      <c r="L15" s="62">
        <f t="shared" si="3"/>
        <v>0</v>
      </c>
      <c r="M15" s="62">
        <v>0</v>
      </c>
      <c r="N15" s="62">
        <v>0</v>
      </c>
      <c r="O15" s="62">
        <v>0</v>
      </c>
      <c r="P15" s="62">
        <v>0</v>
      </c>
    </row>
    <row r="16" spans="1:16" ht="21.75" customHeight="1">
      <c r="A16" s="80" t="s">
        <v>622</v>
      </c>
      <c r="B16" s="62">
        <f t="shared" si="1"/>
        <v>67</v>
      </c>
      <c r="C16" s="62">
        <f t="shared" si="0"/>
        <v>0</v>
      </c>
      <c r="D16" s="62">
        <f t="shared" si="0"/>
        <v>50</v>
      </c>
      <c r="E16" s="62">
        <f t="shared" si="0"/>
        <v>17</v>
      </c>
      <c r="F16" s="62">
        <f t="shared" si="0"/>
        <v>0</v>
      </c>
      <c r="G16" s="62">
        <f t="shared" si="2"/>
        <v>67</v>
      </c>
      <c r="H16" s="62">
        <v>0</v>
      </c>
      <c r="I16" s="431">
        <v>50</v>
      </c>
      <c r="J16" s="431">
        <v>17</v>
      </c>
      <c r="K16" s="62">
        <v>0</v>
      </c>
      <c r="L16" s="62">
        <f t="shared" si="3"/>
        <v>0</v>
      </c>
      <c r="M16" s="62">
        <v>0</v>
      </c>
      <c r="N16" s="62">
        <v>0</v>
      </c>
      <c r="O16" s="62">
        <v>0</v>
      </c>
      <c r="P16" s="62">
        <v>0</v>
      </c>
    </row>
    <row r="17" spans="1:16" ht="21.75" customHeight="1">
      <c r="A17" s="80" t="s">
        <v>623</v>
      </c>
      <c r="B17" s="62">
        <f t="shared" si="1"/>
        <v>110</v>
      </c>
      <c r="C17" s="62">
        <f t="shared" si="0"/>
        <v>0</v>
      </c>
      <c r="D17" s="62">
        <f t="shared" si="0"/>
        <v>88</v>
      </c>
      <c r="E17" s="62">
        <f t="shared" si="0"/>
        <v>22</v>
      </c>
      <c r="F17" s="62">
        <f t="shared" si="0"/>
        <v>0</v>
      </c>
      <c r="G17" s="62">
        <f t="shared" si="2"/>
        <v>2</v>
      </c>
      <c r="H17" s="62">
        <v>0</v>
      </c>
      <c r="I17" s="62">
        <v>1</v>
      </c>
      <c r="J17" s="62">
        <v>1</v>
      </c>
      <c r="K17" s="62">
        <v>0</v>
      </c>
      <c r="L17" s="62">
        <f t="shared" si="3"/>
        <v>108</v>
      </c>
      <c r="M17" s="62">
        <v>0</v>
      </c>
      <c r="N17" s="62">
        <v>87</v>
      </c>
      <c r="O17" s="62">
        <v>21</v>
      </c>
      <c r="P17" s="62">
        <v>0</v>
      </c>
    </row>
    <row r="18" spans="1:16" ht="21.75" customHeight="1">
      <c r="A18" s="80" t="s">
        <v>624</v>
      </c>
      <c r="B18" s="62">
        <f t="shared" si="1"/>
        <v>61</v>
      </c>
      <c r="C18" s="62">
        <f t="shared" si="0"/>
        <v>0</v>
      </c>
      <c r="D18" s="62">
        <f t="shared" si="0"/>
        <v>50</v>
      </c>
      <c r="E18" s="62">
        <f t="shared" si="0"/>
        <v>11</v>
      </c>
      <c r="F18" s="62">
        <f t="shared" si="0"/>
        <v>0</v>
      </c>
      <c r="G18" s="62">
        <f t="shared" si="2"/>
        <v>61</v>
      </c>
      <c r="H18" s="62">
        <v>0</v>
      </c>
      <c r="I18" s="431">
        <v>50</v>
      </c>
      <c r="J18" s="431">
        <v>11</v>
      </c>
      <c r="K18" s="62">
        <v>0</v>
      </c>
      <c r="L18" s="62">
        <f t="shared" si="3"/>
        <v>0</v>
      </c>
      <c r="M18" s="62">
        <v>0</v>
      </c>
      <c r="N18" s="62">
        <v>0</v>
      </c>
      <c r="O18" s="62">
        <v>0</v>
      </c>
      <c r="P18" s="62">
        <v>0</v>
      </c>
    </row>
    <row r="19" spans="1:16" ht="21.75" customHeight="1">
      <c r="A19" s="80" t="s">
        <v>625</v>
      </c>
      <c r="B19" s="62">
        <f t="shared" si="1"/>
        <v>57</v>
      </c>
      <c r="C19" s="62">
        <f t="shared" si="0"/>
        <v>0</v>
      </c>
      <c r="D19" s="62">
        <f t="shared" si="0"/>
        <v>42</v>
      </c>
      <c r="E19" s="62">
        <f t="shared" si="0"/>
        <v>15</v>
      </c>
      <c r="F19" s="62">
        <f t="shared" si="0"/>
        <v>0</v>
      </c>
      <c r="G19" s="62">
        <f t="shared" si="2"/>
        <v>57</v>
      </c>
      <c r="H19" s="62">
        <v>0</v>
      </c>
      <c r="I19" s="431">
        <v>42</v>
      </c>
      <c r="J19" s="431">
        <v>15</v>
      </c>
      <c r="K19" s="62">
        <v>0</v>
      </c>
      <c r="L19" s="62">
        <f t="shared" si="3"/>
        <v>0</v>
      </c>
      <c r="M19" s="62">
        <v>0</v>
      </c>
      <c r="N19" s="62">
        <v>0</v>
      </c>
      <c r="O19" s="62">
        <v>0</v>
      </c>
      <c r="P19" s="62">
        <v>0</v>
      </c>
    </row>
    <row r="20" spans="1:16" ht="21.75" customHeight="1">
      <c r="A20" s="80" t="s">
        <v>626</v>
      </c>
      <c r="B20" s="62">
        <f t="shared" si="1"/>
        <v>56</v>
      </c>
      <c r="C20" s="62">
        <f t="shared" si="0"/>
        <v>0</v>
      </c>
      <c r="D20" s="62">
        <f t="shared" si="0"/>
        <v>45</v>
      </c>
      <c r="E20" s="62">
        <f t="shared" si="0"/>
        <v>11</v>
      </c>
      <c r="F20" s="62">
        <f t="shared" si="0"/>
        <v>0</v>
      </c>
      <c r="G20" s="62">
        <f t="shared" si="2"/>
        <v>56</v>
      </c>
      <c r="H20" s="62">
        <v>0</v>
      </c>
      <c r="I20" s="431">
        <v>45</v>
      </c>
      <c r="J20" s="431">
        <v>11</v>
      </c>
      <c r="K20" s="62">
        <v>0</v>
      </c>
      <c r="L20" s="62">
        <f t="shared" si="3"/>
        <v>0</v>
      </c>
      <c r="M20" s="62">
        <v>0</v>
      </c>
      <c r="N20" s="62">
        <v>0</v>
      </c>
      <c r="O20" s="62">
        <v>0</v>
      </c>
      <c r="P20" s="62">
        <v>0</v>
      </c>
    </row>
    <row r="21" spans="1:16" ht="21.75" customHeight="1">
      <c r="A21" s="80" t="s">
        <v>627</v>
      </c>
      <c r="B21" s="62">
        <f t="shared" si="1"/>
        <v>58</v>
      </c>
      <c r="C21" s="62">
        <f aca="true" t="shared" si="4" ref="C21:C31">H21+M21</f>
        <v>0</v>
      </c>
      <c r="D21" s="62">
        <f aca="true" t="shared" si="5" ref="D21:F31">I21+N21</f>
        <v>45</v>
      </c>
      <c r="E21" s="62">
        <f t="shared" si="5"/>
        <v>13</v>
      </c>
      <c r="F21" s="62">
        <f t="shared" si="5"/>
        <v>0</v>
      </c>
      <c r="G21" s="62">
        <f t="shared" si="2"/>
        <v>58</v>
      </c>
      <c r="H21" s="62">
        <v>0</v>
      </c>
      <c r="I21" s="431">
        <v>45</v>
      </c>
      <c r="J21" s="431">
        <v>13</v>
      </c>
      <c r="K21" s="62">
        <v>0</v>
      </c>
      <c r="L21" s="62">
        <f t="shared" si="3"/>
        <v>0</v>
      </c>
      <c r="M21" s="62">
        <v>0</v>
      </c>
      <c r="N21" s="62">
        <v>0</v>
      </c>
      <c r="O21" s="62">
        <v>0</v>
      </c>
      <c r="P21" s="62">
        <v>0</v>
      </c>
    </row>
    <row r="22" spans="1:16" ht="21.75" customHeight="1">
      <c r="A22" s="80" t="s">
        <v>628</v>
      </c>
      <c r="B22" s="62">
        <f t="shared" si="1"/>
        <v>37</v>
      </c>
      <c r="C22" s="62">
        <f t="shared" si="4"/>
        <v>0</v>
      </c>
      <c r="D22" s="62">
        <f t="shared" si="5"/>
        <v>30</v>
      </c>
      <c r="E22" s="62">
        <f t="shared" si="5"/>
        <v>7</v>
      </c>
      <c r="F22" s="62">
        <f t="shared" si="5"/>
        <v>0</v>
      </c>
      <c r="G22" s="62">
        <f t="shared" si="2"/>
        <v>37</v>
      </c>
      <c r="H22" s="62">
        <v>0</v>
      </c>
      <c r="I22" s="431">
        <v>30</v>
      </c>
      <c r="J22" s="431">
        <v>7</v>
      </c>
      <c r="K22" s="62">
        <v>0</v>
      </c>
      <c r="L22" s="62">
        <f t="shared" si="3"/>
        <v>0</v>
      </c>
      <c r="M22" s="62">
        <v>0</v>
      </c>
      <c r="N22" s="62">
        <v>0</v>
      </c>
      <c r="O22" s="62">
        <v>0</v>
      </c>
      <c r="P22" s="62">
        <v>0</v>
      </c>
    </row>
    <row r="23" spans="1:16" ht="21.75" customHeight="1">
      <c r="A23" s="80" t="s">
        <v>629</v>
      </c>
      <c r="B23" s="62">
        <f t="shared" si="1"/>
        <v>38</v>
      </c>
      <c r="C23" s="62">
        <f t="shared" si="4"/>
        <v>0</v>
      </c>
      <c r="D23" s="62">
        <f t="shared" si="5"/>
        <v>30</v>
      </c>
      <c r="E23" s="62">
        <f t="shared" si="5"/>
        <v>8</v>
      </c>
      <c r="F23" s="62">
        <f t="shared" si="5"/>
        <v>0</v>
      </c>
      <c r="G23" s="62">
        <f t="shared" si="2"/>
        <v>38</v>
      </c>
      <c r="H23" s="62">
        <v>0</v>
      </c>
      <c r="I23" s="431">
        <v>30</v>
      </c>
      <c r="J23" s="431">
        <v>8</v>
      </c>
      <c r="K23" s="62">
        <v>0</v>
      </c>
      <c r="L23" s="62">
        <f t="shared" si="3"/>
        <v>0</v>
      </c>
      <c r="M23" s="62">
        <v>0</v>
      </c>
      <c r="N23" s="62">
        <v>0</v>
      </c>
      <c r="O23" s="62">
        <v>0</v>
      </c>
      <c r="P23" s="62">
        <v>0</v>
      </c>
    </row>
    <row r="24" spans="1:16" ht="21.75" customHeight="1">
      <c r="A24" s="80" t="s">
        <v>630</v>
      </c>
      <c r="B24" s="62">
        <f t="shared" si="1"/>
        <v>31</v>
      </c>
      <c r="C24" s="62">
        <f t="shared" si="4"/>
        <v>0</v>
      </c>
      <c r="D24" s="62">
        <f t="shared" si="5"/>
        <v>24</v>
      </c>
      <c r="E24" s="62">
        <f t="shared" si="5"/>
        <v>7</v>
      </c>
      <c r="F24" s="62">
        <f t="shared" si="5"/>
        <v>0</v>
      </c>
      <c r="G24" s="62">
        <f t="shared" si="2"/>
        <v>31</v>
      </c>
      <c r="H24" s="62">
        <v>0</v>
      </c>
      <c r="I24" s="431">
        <v>24</v>
      </c>
      <c r="J24" s="431">
        <v>7</v>
      </c>
      <c r="K24" s="62">
        <v>0</v>
      </c>
      <c r="L24" s="62">
        <f t="shared" si="3"/>
        <v>0</v>
      </c>
      <c r="M24" s="62">
        <v>0</v>
      </c>
      <c r="N24" s="62">
        <v>0</v>
      </c>
      <c r="O24" s="62">
        <v>0</v>
      </c>
      <c r="P24" s="62">
        <v>0</v>
      </c>
    </row>
    <row r="25" spans="1:16" ht="21.75" customHeight="1">
      <c r="A25" s="80" t="s">
        <v>631</v>
      </c>
      <c r="B25" s="62">
        <f t="shared" si="1"/>
        <v>23</v>
      </c>
      <c r="C25" s="62">
        <f t="shared" si="4"/>
        <v>0</v>
      </c>
      <c r="D25" s="62">
        <f t="shared" si="5"/>
        <v>16</v>
      </c>
      <c r="E25" s="62">
        <f t="shared" si="5"/>
        <v>7</v>
      </c>
      <c r="F25" s="62">
        <f t="shared" si="5"/>
        <v>0</v>
      </c>
      <c r="G25" s="62">
        <f t="shared" si="2"/>
        <v>23</v>
      </c>
      <c r="H25" s="62">
        <v>0</v>
      </c>
      <c r="I25" s="431">
        <v>16</v>
      </c>
      <c r="J25" s="431">
        <v>7</v>
      </c>
      <c r="K25" s="62">
        <v>0</v>
      </c>
      <c r="L25" s="62">
        <f t="shared" si="3"/>
        <v>0</v>
      </c>
      <c r="M25" s="62">
        <v>0</v>
      </c>
      <c r="N25" s="62">
        <v>0</v>
      </c>
      <c r="O25" s="62">
        <v>0</v>
      </c>
      <c r="P25" s="62">
        <v>0</v>
      </c>
    </row>
    <row r="26" spans="1:16" ht="21.75" customHeight="1">
      <c r="A26" s="80" t="s">
        <v>632</v>
      </c>
      <c r="B26" s="62">
        <f t="shared" si="1"/>
        <v>23</v>
      </c>
      <c r="C26" s="62">
        <f t="shared" si="4"/>
        <v>0</v>
      </c>
      <c r="D26" s="62">
        <f t="shared" si="5"/>
        <v>18</v>
      </c>
      <c r="E26" s="62">
        <f t="shared" si="5"/>
        <v>5</v>
      </c>
      <c r="F26" s="62">
        <f t="shared" si="5"/>
        <v>0</v>
      </c>
      <c r="G26" s="62">
        <f t="shared" si="2"/>
        <v>23</v>
      </c>
      <c r="H26" s="62">
        <v>0</v>
      </c>
      <c r="I26" s="431">
        <v>18</v>
      </c>
      <c r="J26" s="431">
        <v>5</v>
      </c>
      <c r="K26" s="62">
        <v>0</v>
      </c>
      <c r="L26" s="62">
        <f t="shared" si="3"/>
        <v>0</v>
      </c>
      <c r="M26" s="62">
        <v>0</v>
      </c>
      <c r="N26" s="62">
        <v>0</v>
      </c>
      <c r="O26" s="62">
        <v>0</v>
      </c>
      <c r="P26" s="62">
        <v>0</v>
      </c>
    </row>
    <row r="27" spans="1:16" ht="21.75" customHeight="1">
      <c r="A27" s="80" t="s">
        <v>633</v>
      </c>
      <c r="B27" s="62">
        <f t="shared" si="1"/>
        <v>28</v>
      </c>
      <c r="C27" s="62">
        <f t="shared" si="4"/>
        <v>0</v>
      </c>
      <c r="D27" s="62">
        <f t="shared" si="5"/>
        <v>22</v>
      </c>
      <c r="E27" s="62">
        <f t="shared" si="5"/>
        <v>6</v>
      </c>
      <c r="F27" s="62">
        <f t="shared" si="5"/>
        <v>0</v>
      </c>
      <c r="G27" s="62">
        <f t="shared" si="2"/>
        <v>1</v>
      </c>
      <c r="H27" s="62">
        <v>0</v>
      </c>
      <c r="I27" s="62">
        <v>1</v>
      </c>
      <c r="J27" s="62">
        <v>0</v>
      </c>
      <c r="K27" s="62">
        <v>0</v>
      </c>
      <c r="L27" s="62">
        <f t="shared" si="3"/>
        <v>27</v>
      </c>
      <c r="M27" s="62">
        <v>0</v>
      </c>
      <c r="N27" s="62">
        <v>21</v>
      </c>
      <c r="O27" s="62">
        <v>6</v>
      </c>
      <c r="P27" s="62">
        <v>0</v>
      </c>
    </row>
    <row r="28" spans="1:16" ht="21.75" customHeight="1">
      <c r="A28" s="80" t="s">
        <v>835</v>
      </c>
      <c r="B28" s="62">
        <f t="shared" si="1"/>
        <v>18</v>
      </c>
      <c r="C28" s="62">
        <f t="shared" si="4"/>
        <v>1</v>
      </c>
      <c r="D28" s="62">
        <f t="shared" si="5"/>
        <v>15</v>
      </c>
      <c r="E28" s="62">
        <f t="shared" si="5"/>
        <v>2</v>
      </c>
      <c r="F28" s="62">
        <f t="shared" si="5"/>
        <v>0</v>
      </c>
      <c r="G28" s="62">
        <f t="shared" si="2"/>
        <v>18</v>
      </c>
      <c r="H28" s="62">
        <v>1</v>
      </c>
      <c r="I28" s="62">
        <v>15</v>
      </c>
      <c r="J28" s="62">
        <v>2</v>
      </c>
      <c r="K28" s="62">
        <v>0</v>
      </c>
      <c r="L28" s="62">
        <f t="shared" si="3"/>
        <v>0</v>
      </c>
      <c r="M28" s="62">
        <v>0</v>
      </c>
      <c r="N28" s="62">
        <v>0</v>
      </c>
      <c r="O28" s="62">
        <v>0</v>
      </c>
      <c r="P28" s="62">
        <v>0</v>
      </c>
    </row>
    <row r="29" spans="1:16" ht="21.75" customHeight="1">
      <c r="A29" s="80" t="s">
        <v>836</v>
      </c>
      <c r="B29" s="62">
        <f t="shared" si="1"/>
        <v>18</v>
      </c>
      <c r="C29" s="62">
        <f t="shared" si="4"/>
        <v>0</v>
      </c>
      <c r="D29" s="62">
        <f t="shared" si="5"/>
        <v>15</v>
      </c>
      <c r="E29" s="62">
        <f t="shared" si="5"/>
        <v>3</v>
      </c>
      <c r="F29" s="62">
        <f t="shared" si="5"/>
        <v>0</v>
      </c>
      <c r="G29" s="62">
        <f t="shared" si="2"/>
        <v>18</v>
      </c>
      <c r="H29" s="62">
        <v>0</v>
      </c>
      <c r="I29" s="62">
        <v>15</v>
      </c>
      <c r="J29" s="62">
        <v>3</v>
      </c>
      <c r="K29" s="62">
        <v>0</v>
      </c>
      <c r="L29" s="62">
        <f t="shared" si="3"/>
        <v>0</v>
      </c>
      <c r="M29" s="62">
        <v>0</v>
      </c>
      <c r="N29" s="62">
        <v>0</v>
      </c>
      <c r="O29" s="62">
        <v>0</v>
      </c>
      <c r="P29" s="62">
        <v>0</v>
      </c>
    </row>
    <row r="30" spans="1:16" ht="21.75" customHeight="1">
      <c r="A30" s="80" t="s">
        <v>837</v>
      </c>
      <c r="B30" s="62">
        <f t="shared" si="1"/>
        <v>24</v>
      </c>
      <c r="C30" s="62">
        <f t="shared" si="4"/>
        <v>1</v>
      </c>
      <c r="D30" s="62">
        <f t="shared" si="5"/>
        <v>15</v>
      </c>
      <c r="E30" s="62">
        <f t="shared" si="5"/>
        <v>8</v>
      </c>
      <c r="F30" s="62">
        <f t="shared" si="5"/>
        <v>0</v>
      </c>
      <c r="G30" s="62">
        <f t="shared" si="2"/>
        <v>24</v>
      </c>
      <c r="H30" s="62">
        <v>1</v>
      </c>
      <c r="I30" s="62">
        <v>15</v>
      </c>
      <c r="J30" s="62">
        <v>8</v>
      </c>
      <c r="K30" s="62">
        <v>0</v>
      </c>
      <c r="L30" s="62">
        <f t="shared" si="3"/>
        <v>0</v>
      </c>
      <c r="M30" s="62">
        <v>0</v>
      </c>
      <c r="N30" s="62">
        <v>0</v>
      </c>
      <c r="O30" s="62">
        <v>0</v>
      </c>
      <c r="P30" s="62">
        <v>0</v>
      </c>
    </row>
    <row r="31" spans="1:16" ht="21.75" customHeight="1">
      <c r="A31" s="28" t="s">
        <v>634</v>
      </c>
      <c r="B31" s="62">
        <f t="shared" si="1"/>
        <v>112</v>
      </c>
      <c r="C31" s="62">
        <f t="shared" si="4"/>
        <v>7</v>
      </c>
      <c r="D31" s="62">
        <f t="shared" si="5"/>
        <v>82</v>
      </c>
      <c r="E31" s="62">
        <f t="shared" si="5"/>
        <v>23</v>
      </c>
      <c r="F31" s="62">
        <f t="shared" si="5"/>
        <v>0</v>
      </c>
      <c r="G31" s="62">
        <f t="shared" si="2"/>
        <v>112</v>
      </c>
      <c r="H31" s="62">
        <v>7</v>
      </c>
      <c r="I31" s="62">
        <v>82</v>
      </c>
      <c r="J31" s="62">
        <v>23</v>
      </c>
      <c r="K31" s="62">
        <v>0</v>
      </c>
      <c r="L31" s="62">
        <f t="shared" si="3"/>
        <v>0</v>
      </c>
      <c r="M31" s="62">
        <v>0</v>
      </c>
      <c r="N31" s="62">
        <v>0</v>
      </c>
      <c r="O31" s="62">
        <v>0</v>
      </c>
      <c r="P31" s="62">
        <v>0</v>
      </c>
    </row>
    <row r="32" spans="1:16" ht="18" customHeight="1">
      <c r="A32" s="587" t="s">
        <v>635</v>
      </c>
      <c r="B32" s="587"/>
      <c r="C32" s="587"/>
      <c r="D32" s="587"/>
      <c r="E32" s="587"/>
      <c r="F32" s="587"/>
      <c r="G32" s="587"/>
      <c r="H32" s="587"/>
      <c r="I32" s="587"/>
      <c r="J32" s="587"/>
      <c r="K32" s="57"/>
      <c r="L32" s="57"/>
      <c r="M32" s="57"/>
      <c r="N32" s="57"/>
      <c r="O32" s="57"/>
      <c r="P32" s="57"/>
    </row>
    <row r="33" spans="1:16" ht="18" customHeight="1">
      <c r="A33" s="598" t="s">
        <v>955</v>
      </c>
      <c r="B33" s="598"/>
      <c r="C33" s="598"/>
      <c r="D33" s="598"/>
      <c r="E33" s="598"/>
      <c r="F33" s="598"/>
      <c r="G33" s="598"/>
      <c r="H33" s="598"/>
      <c r="I33" s="598"/>
      <c r="J33" s="598"/>
      <c r="K33" s="598"/>
      <c r="L33" s="598"/>
      <c r="M33" s="598"/>
      <c r="N33" s="598"/>
      <c r="O33" s="598"/>
      <c r="P33" s="598"/>
    </row>
    <row r="34" spans="1:16" ht="18" customHeight="1">
      <c r="A34" s="18" t="s">
        <v>239</v>
      </c>
      <c r="B34" s="18"/>
      <c r="C34" s="18"/>
      <c r="D34" s="18"/>
      <c r="E34" s="18"/>
      <c r="F34" s="18"/>
      <c r="G34" s="18"/>
      <c r="H34" s="18"/>
      <c r="I34" s="18"/>
      <c r="J34" s="18"/>
      <c r="K34" s="18"/>
      <c r="L34" s="18"/>
      <c r="M34" s="18"/>
      <c r="N34" s="18"/>
      <c r="O34" s="18"/>
      <c r="P34" s="18"/>
    </row>
  </sheetData>
  <mergeCells count="8">
    <mergeCell ref="A1:H1"/>
    <mergeCell ref="A33:P33"/>
    <mergeCell ref="L3:P3"/>
    <mergeCell ref="G3:H3"/>
    <mergeCell ref="A3:A4"/>
    <mergeCell ref="B3:F3"/>
    <mergeCell ref="A2:I2"/>
    <mergeCell ref="A32:J32"/>
  </mergeCells>
  <printOptions/>
  <pageMargins left="0.6299212598425197" right="0" top="0.5905511811023623" bottom="0.7874015748031497"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18"/>
  <sheetViews>
    <sheetView workbookViewId="0" topLeftCell="A1">
      <selection activeCell="A11" sqref="A11"/>
    </sheetView>
  </sheetViews>
  <sheetFormatPr defaultColWidth="9.00390625" defaultRowHeight="16.5"/>
  <cols>
    <col min="1" max="1" width="10.00390625" style="86" customWidth="1"/>
    <col min="2" max="9" width="9.625" style="86" customWidth="1"/>
    <col min="10" max="16384" width="9.00390625" style="86" customWidth="1"/>
  </cols>
  <sheetData>
    <row r="1" spans="1:9" s="81" customFormat="1" ht="33" customHeight="1">
      <c r="A1" s="667" t="s">
        <v>636</v>
      </c>
      <c r="B1" s="667"/>
      <c r="C1" s="667"/>
      <c r="D1" s="667"/>
      <c r="E1" s="667"/>
      <c r="F1" s="667"/>
      <c r="G1" s="667"/>
      <c r="H1" s="667"/>
      <c r="I1" s="667"/>
    </row>
    <row r="2" spans="1:9" s="81" customFormat="1" ht="24.75" customHeight="1">
      <c r="A2" s="588" t="s">
        <v>637</v>
      </c>
      <c r="B2" s="588"/>
      <c r="C2" s="588"/>
      <c r="D2" s="588"/>
      <c r="E2" s="588"/>
      <c r="F2" s="588"/>
      <c r="G2" s="588"/>
      <c r="H2" s="588"/>
      <c r="I2" s="588"/>
    </row>
    <row r="3" spans="1:9" s="5" customFormat="1" ht="33" customHeight="1" thickBot="1">
      <c r="A3" s="659" t="s">
        <v>952</v>
      </c>
      <c r="B3" s="659"/>
      <c r="C3" s="659"/>
      <c r="D3" s="659"/>
      <c r="E3" s="659"/>
      <c r="F3" s="659"/>
      <c r="G3" s="659"/>
      <c r="H3" s="610" t="s">
        <v>830</v>
      </c>
      <c r="I3" s="610"/>
    </row>
    <row r="4" spans="1:9" s="1" customFormat="1" ht="34.5" customHeight="1">
      <c r="A4" s="597" t="s">
        <v>454</v>
      </c>
      <c r="B4" s="595" t="s">
        <v>638</v>
      </c>
      <c r="C4" s="596"/>
      <c r="D4" s="595" t="s">
        <v>639</v>
      </c>
      <c r="E4" s="596"/>
      <c r="F4" s="595" t="s">
        <v>640</v>
      </c>
      <c r="G4" s="597"/>
      <c r="H4" s="595" t="s">
        <v>641</v>
      </c>
      <c r="I4" s="596"/>
    </row>
    <row r="5" spans="1:9" s="1" customFormat="1" ht="34.5" customHeight="1">
      <c r="A5" s="674"/>
      <c r="B5" s="6" t="s">
        <v>642</v>
      </c>
      <c r="C5" s="8" t="s">
        <v>643</v>
      </c>
      <c r="D5" s="6" t="s">
        <v>642</v>
      </c>
      <c r="E5" s="8" t="s">
        <v>643</v>
      </c>
      <c r="F5" s="6" t="s">
        <v>642</v>
      </c>
      <c r="G5" s="8" t="s">
        <v>643</v>
      </c>
      <c r="H5" s="6" t="s">
        <v>642</v>
      </c>
      <c r="I5" s="9" t="s">
        <v>643</v>
      </c>
    </row>
    <row r="6" spans="1:9" s="12" customFormat="1" ht="120" customHeight="1">
      <c r="A6" s="28" t="s">
        <v>517</v>
      </c>
      <c r="B6" s="61">
        <v>84280</v>
      </c>
      <c r="C6" s="82">
        <v>64.87</v>
      </c>
      <c r="D6" s="61">
        <v>39290</v>
      </c>
      <c r="E6" s="82">
        <v>56.33</v>
      </c>
      <c r="F6" s="61">
        <v>45744</v>
      </c>
      <c r="G6" s="82">
        <v>55.48</v>
      </c>
      <c r="H6" s="61">
        <v>28660</v>
      </c>
      <c r="I6" s="82">
        <v>33.2</v>
      </c>
    </row>
    <row r="7" spans="1:9" s="12" customFormat="1" ht="120" customHeight="1">
      <c r="A7" s="28" t="s">
        <v>518</v>
      </c>
      <c r="B7" s="61">
        <v>51480</v>
      </c>
      <c r="C7" s="82">
        <v>46</v>
      </c>
      <c r="D7" s="61">
        <v>37492</v>
      </c>
      <c r="E7" s="82">
        <v>53.89</v>
      </c>
      <c r="F7" s="61">
        <v>45155</v>
      </c>
      <c r="G7" s="82">
        <v>52.15</v>
      </c>
      <c r="H7" s="61">
        <v>0</v>
      </c>
      <c r="I7" s="61">
        <v>0</v>
      </c>
    </row>
    <row r="8" spans="1:9" s="12" customFormat="1" ht="120" customHeight="1">
      <c r="A8" s="28" t="s">
        <v>519</v>
      </c>
      <c r="B8" s="61">
        <v>51480</v>
      </c>
      <c r="C8" s="437">
        <v>61</v>
      </c>
      <c r="D8" s="61">
        <v>37250</v>
      </c>
      <c r="E8" s="82">
        <v>53.91</v>
      </c>
      <c r="F8" s="61">
        <v>45126</v>
      </c>
      <c r="G8" s="82">
        <v>53.59</v>
      </c>
      <c r="H8" s="61">
        <v>0</v>
      </c>
      <c r="I8" s="61">
        <v>0</v>
      </c>
    </row>
    <row r="9" spans="1:9" s="12" customFormat="1" ht="120" customHeight="1">
      <c r="A9" s="28" t="s">
        <v>644</v>
      </c>
      <c r="B9" s="61">
        <v>0</v>
      </c>
      <c r="C9" s="61">
        <v>0</v>
      </c>
      <c r="D9" s="61">
        <v>35389</v>
      </c>
      <c r="E9" s="82">
        <v>55.51</v>
      </c>
      <c r="F9" s="61">
        <v>0</v>
      </c>
      <c r="G9" s="61">
        <v>0</v>
      </c>
      <c r="H9" s="61">
        <v>0</v>
      </c>
      <c r="I9" s="61">
        <v>0</v>
      </c>
    </row>
    <row r="10" spans="1:9" s="1" customFormat="1" ht="120" customHeight="1">
      <c r="A10" s="29" t="s">
        <v>958</v>
      </c>
      <c r="B10" s="89">
        <v>0</v>
      </c>
      <c r="C10" s="62">
        <v>0</v>
      </c>
      <c r="D10" s="62">
        <v>31227</v>
      </c>
      <c r="E10" s="87">
        <v>58.24</v>
      </c>
      <c r="F10" s="62">
        <v>0</v>
      </c>
      <c r="G10" s="62">
        <v>0</v>
      </c>
      <c r="H10" s="62">
        <v>0</v>
      </c>
      <c r="I10" s="62">
        <v>0</v>
      </c>
    </row>
    <row r="11" spans="1:9" ht="15.75">
      <c r="A11" s="57" t="s">
        <v>635</v>
      </c>
      <c r="B11" s="548"/>
      <c r="C11" s="548"/>
      <c r="D11" s="548"/>
      <c r="E11" s="548"/>
      <c r="F11" s="548"/>
      <c r="G11" s="548"/>
      <c r="H11" s="548"/>
      <c r="I11" s="548"/>
    </row>
    <row r="12" spans="1:9" ht="15.75">
      <c r="A12" s="18"/>
      <c r="B12" s="85"/>
      <c r="C12" s="85"/>
      <c r="D12" s="85"/>
      <c r="E12" s="85"/>
      <c r="F12" s="85"/>
      <c r="G12" s="85"/>
      <c r="H12" s="85"/>
      <c r="I12" s="85"/>
    </row>
    <row r="13" spans="1:9" ht="15.75">
      <c r="A13" s="18"/>
      <c r="B13" s="85"/>
      <c r="C13" s="85"/>
      <c r="D13" s="85"/>
      <c r="E13" s="85"/>
      <c r="F13" s="85"/>
      <c r="G13" s="85"/>
      <c r="H13" s="85"/>
      <c r="I13" s="85"/>
    </row>
    <row r="14" spans="1:9" ht="15.75">
      <c r="A14" s="18"/>
      <c r="B14" s="85"/>
      <c r="C14" s="85"/>
      <c r="D14" s="85"/>
      <c r="E14" s="85"/>
      <c r="F14" s="85"/>
      <c r="G14" s="85"/>
      <c r="H14" s="85"/>
      <c r="I14" s="85"/>
    </row>
    <row r="15" ht="15.75">
      <c r="A15" s="18"/>
    </row>
    <row r="16" spans="1:9" ht="15.75">
      <c r="A16" s="85"/>
      <c r="B16" s="85"/>
      <c r="C16" s="85"/>
      <c r="D16" s="85"/>
      <c r="E16" s="85"/>
      <c r="F16" s="85"/>
      <c r="G16" s="85"/>
      <c r="H16" s="85"/>
      <c r="I16" s="85"/>
    </row>
    <row r="17" spans="1:9" ht="15.75">
      <c r="A17" s="85"/>
      <c r="B17" s="85"/>
      <c r="C17" s="85"/>
      <c r="D17" s="85"/>
      <c r="E17" s="85"/>
      <c r="F17" s="85"/>
      <c r="G17" s="85"/>
      <c r="H17" s="85"/>
      <c r="I17" s="85"/>
    </row>
    <row r="18" spans="1:9" ht="15.75">
      <c r="A18" s="85"/>
      <c r="B18" s="85"/>
      <c r="C18" s="85"/>
      <c r="D18" s="85"/>
      <c r="E18" s="85"/>
      <c r="F18" s="85"/>
      <c r="G18" s="85"/>
      <c r="H18" s="85"/>
      <c r="I18" s="85"/>
    </row>
  </sheetData>
  <mergeCells count="9">
    <mergeCell ref="A1:I1"/>
    <mergeCell ref="A4:A5"/>
    <mergeCell ref="B4:C4"/>
    <mergeCell ref="D4:E4"/>
    <mergeCell ref="F4:G4"/>
    <mergeCell ref="H4:I4"/>
    <mergeCell ref="H3:I3"/>
    <mergeCell ref="A2:I2"/>
    <mergeCell ref="A3:G3"/>
  </mergeCells>
  <printOptions/>
  <pageMargins left="0.6299212598425197" right="0" top="0.5905511811023623" bottom="0.7874015748031497" header="0" footer="0"/>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18"/>
  <sheetViews>
    <sheetView workbookViewId="0" topLeftCell="A1">
      <selection activeCell="A11" sqref="A11"/>
    </sheetView>
  </sheetViews>
  <sheetFormatPr defaultColWidth="9.00390625" defaultRowHeight="16.5"/>
  <cols>
    <col min="1" max="1" width="11.125" style="86" customWidth="1"/>
    <col min="2" max="9" width="9.625" style="86" customWidth="1"/>
    <col min="10" max="16384" width="9.00390625" style="86" customWidth="1"/>
  </cols>
  <sheetData>
    <row r="1" spans="1:9" s="81" customFormat="1" ht="33" customHeight="1">
      <c r="A1" s="667" t="s">
        <v>645</v>
      </c>
      <c r="B1" s="667"/>
      <c r="C1" s="667"/>
      <c r="D1" s="667"/>
      <c r="E1" s="667"/>
      <c r="F1" s="667"/>
      <c r="G1" s="667"/>
      <c r="H1" s="667"/>
      <c r="I1" s="667"/>
    </row>
    <row r="2" spans="1:9" s="81" customFormat="1" ht="24.75" customHeight="1">
      <c r="A2" s="588" t="s">
        <v>646</v>
      </c>
      <c r="B2" s="588"/>
      <c r="C2" s="588"/>
      <c r="D2" s="588"/>
      <c r="E2" s="588"/>
      <c r="F2" s="588"/>
      <c r="G2" s="588"/>
      <c r="H2" s="588"/>
      <c r="I2" s="588"/>
    </row>
    <row r="3" spans="1:9" s="5" customFormat="1" ht="33" customHeight="1">
      <c r="A3" s="669" t="s">
        <v>948</v>
      </c>
      <c r="B3" s="669"/>
      <c r="C3" s="669"/>
      <c r="D3" s="669"/>
      <c r="E3" s="669"/>
      <c r="F3" s="669"/>
      <c r="G3" s="669"/>
      <c r="H3" s="577" t="s">
        <v>830</v>
      </c>
      <c r="I3" s="577"/>
    </row>
    <row r="4" spans="1:9" s="1" customFormat="1" ht="34.5" customHeight="1">
      <c r="A4" s="674" t="s">
        <v>454</v>
      </c>
      <c r="B4" s="643" t="s">
        <v>638</v>
      </c>
      <c r="C4" s="638"/>
      <c r="D4" s="643" t="s">
        <v>639</v>
      </c>
      <c r="E4" s="638"/>
      <c r="F4" s="643" t="s">
        <v>640</v>
      </c>
      <c r="G4" s="638"/>
      <c r="H4" s="643" t="s">
        <v>641</v>
      </c>
      <c r="I4" s="638"/>
    </row>
    <row r="5" spans="1:9" s="1" customFormat="1" ht="34.5" customHeight="1">
      <c r="A5" s="674"/>
      <c r="B5" s="6" t="s">
        <v>642</v>
      </c>
      <c r="C5" s="8" t="s">
        <v>643</v>
      </c>
      <c r="D5" s="6" t="s">
        <v>642</v>
      </c>
      <c r="E5" s="8" t="s">
        <v>643</v>
      </c>
      <c r="F5" s="6" t="s">
        <v>642</v>
      </c>
      <c r="G5" s="8" t="s">
        <v>643</v>
      </c>
      <c r="H5" s="6" t="s">
        <v>642</v>
      </c>
      <c r="I5" s="9" t="s">
        <v>643</v>
      </c>
    </row>
    <row r="6" spans="1:9" s="12" customFormat="1" ht="118.5" customHeight="1">
      <c r="A6" s="28" t="s">
        <v>788</v>
      </c>
      <c r="B6" s="61">
        <v>0</v>
      </c>
      <c r="C6" s="82">
        <v>0</v>
      </c>
      <c r="D6" s="61">
        <v>32438</v>
      </c>
      <c r="E6" s="82">
        <v>47.22</v>
      </c>
      <c r="F6" s="61">
        <v>41060</v>
      </c>
      <c r="G6" s="82">
        <v>47.61</v>
      </c>
      <c r="H6" s="61">
        <v>25127</v>
      </c>
      <c r="I6" s="82">
        <v>29.63</v>
      </c>
    </row>
    <row r="7" spans="1:9" s="12" customFormat="1" ht="118.5" customHeight="1">
      <c r="A7" s="28" t="s">
        <v>789</v>
      </c>
      <c r="B7" s="61">
        <v>0</v>
      </c>
      <c r="C7" s="82">
        <v>0</v>
      </c>
      <c r="D7" s="61">
        <v>32511</v>
      </c>
      <c r="E7" s="82">
        <v>47.05</v>
      </c>
      <c r="F7" s="61">
        <v>38101</v>
      </c>
      <c r="G7" s="82">
        <v>45</v>
      </c>
      <c r="H7" s="61">
        <v>0</v>
      </c>
      <c r="I7" s="61">
        <v>0</v>
      </c>
    </row>
    <row r="8" spans="1:9" s="12" customFormat="1" ht="118.5" customHeight="1">
      <c r="A8" s="28" t="s">
        <v>790</v>
      </c>
      <c r="B8" s="61">
        <v>0</v>
      </c>
      <c r="C8" s="437">
        <v>0</v>
      </c>
      <c r="D8" s="61">
        <v>32077</v>
      </c>
      <c r="E8" s="82">
        <v>42.51</v>
      </c>
      <c r="F8" s="61">
        <v>35056</v>
      </c>
      <c r="G8" s="82">
        <v>41.78</v>
      </c>
      <c r="H8" s="61">
        <v>0</v>
      </c>
      <c r="I8" s="61">
        <v>0</v>
      </c>
    </row>
    <row r="9" spans="1:9" s="12" customFormat="1" ht="118.5" customHeight="1">
      <c r="A9" s="28" t="s">
        <v>791</v>
      </c>
      <c r="B9" s="61">
        <v>0</v>
      </c>
      <c r="C9" s="61">
        <v>0</v>
      </c>
      <c r="D9" s="61">
        <v>28094</v>
      </c>
      <c r="E9" s="82">
        <v>47.79</v>
      </c>
      <c r="F9" s="61">
        <v>0</v>
      </c>
      <c r="G9" s="61">
        <v>0</v>
      </c>
      <c r="H9" s="61">
        <v>0</v>
      </c>
      <c r="I9" s="61">
        <v>0</v>
      </c>
    </row>
    <row r="10" spans="1:9" s="1" customFormat="1" ht="118.5" customHeight="1">
      <c r="A10" s="83" t="s">
        <v>958</v>
      </c>
      <c r="B10" s="74">
        <v>0</v>
      </c>
      <c r="C10" s="64">
        <v>0</v>
      </c>
      <c r="D10" s="64">
        <v>24313</v>
      </c>
      <c r="E10" s="84">
        <v>51.28</v>
      </c>
      <c r="F10" s="64">
        <v>0</v>
      </c>
      <c r="G10" s="64">
        <v>0</v>
      </c>
      <c r="H10" s="64">
        <v>0</v>
      </c>
      <c r="I10" s="64">
        <v>0</v>
      </c>
    </row>
    <row r="11" spans="1:9" ht="15.75">
      <c r="A11" s="18" t="s">
        <v>635</v>
      </c>
      <c r="B11" s="85"/>
      <c r="C11" s="85"/>
      <c r="D11" s="85"/>
      <c r="E11" s="85"/>
      <c r="F11" s="85"/>
      <c r="G11" s="85"/>
      <c r="H11" s="85"/>
      <c r="I11" s="85"/>
    </row>
    <row r="12" spans="1:9" ht="15.75">
      <c r="A12" s="18"/>
      <c r="B12" s="85"/>
      <c r="C12" s="85"/>
      <c r="D12" s="85"/>
      <c r="E12" s="85"/>
      <c r="F12" s="85"/>
      <c r="G12" s="85"/>
      <c r="H12" s="85"/>
      <c r="I12" s="85"/>
    </row>
    <row r="13" spans="1:9" ht="15.75">
      <c r="A13" s="18"/>
      <c r="B13" s="85"/>
      <c r="C13" s="85"/>
      <c r="D13" s="85"/>
      <c r="E13" s="85"/>
      <c r="F13" s="85"/>
      <c r="G13" s="85"/>
      <c r="H13" s="85"/>
      <c r="I13" s="85"/>
    </row>
    <row r="14" spans="1:9" ht="15.75">
      <c r="A14" s="18"/>
      <c r="B14" s="85"/>
      <c r="C14" s="85"/>
      <c r="D14" s="85"/>
      <c r="E14" s="85"/>
      <c r="F14" s="85"/>
      <c r="G14" s="85"/>
      <c r="H14" s="85"/>
      <c r="I14" s="85"/>
    </row>
    <row r="15" ht="15.75">
      <c r="A15" s="18"/>
    </row>
    <row r="16" spans="1:9" ht="15.75">
      <c r="A16" s="85"/>
      <c r="B16" s="85"/>
      <c r="C16" s="85"/>
      <c r="D16" s="85"/>
      <c r="E16" s="85"/>
      <c r="F16" s="85"/>
      <c r="G16" s="85"/>
      <c r="H16" s="85"/>
      <c r="I16" s="85"/>
    </row>
    <row r="17" spans="1:9" ht="15.75">
      <c r="A17" s="85"/>
      <c r="B17" s="85"/>
      <c r="C17" s="85"/>
      <c r="D17" s="85"/>
      <c r="E17" s="85"/>
      <c r="F17" s="85"/>
      <c r="G17" s="85"/>
      <c r="H17" s="85"/>
      <c r="I17" s="85"/>
    </row>
    <row r="18" spans="1:9" ht="15.75">
      <c r="A18" s="85"/>
      <c r="B18" s="85"/>
      <c r="C18" s="85"/>
      <c r="D18" s="85"/>
      <c r="E18" s="85"/>
      <c r="F18" s="85"/>
      <c r="G18" s="85"/>
      <c r="H18" s="85"/>
      <c r="I18" s="85"/>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20"/>
  <sheetViews>
    <sheetView workbookViewId="0" topLeftCell="A1">
      <selection activeCell="A10" sqref="A10"/>
    </sheetView>
  </sheetViews>
  <sheetFormatPr defaultColWidth="9.00390625" defaultRowHeight="16.5"/>
  <cols>
    <col min="1" max="1" width="10.25390625" style="86" customWidth="1"/>
    <col min="2" max="9" width="9.125" style="86" customWidth="1"/>
    <col min="10" max="16384" width="9.00390625" style="86" customWidth="1"/>
  </cols>
  <sheetData>
    <row r="1" spans="1:9" s="81" customFormat="1" ht="33" customHeight="1">
      <c r="A1" s="660" t="s">
        <v>647</v>
      </c>
      <c r="B1" s="660"/>
      <c r="C1" s="660"/>
      <c r="D1" s="660"/>
      <c r="E1" s="660"/>
      <c r="F1" s="660"/>
      <c r="G1" s="660"/>
      <c r="H1" s="660"/>
      <c r="I1" s="660"/>
    </row>
    <row r="2" spans="1:9" s="5" customFormat="1" ht="33" customHeight="1">
      <c r="A2" s="669" t="s">
        <v>648</v>
      </c>
      <c r="B2" s="669"/>
      <c r="C2" s="669"/>
      <c r="D2" s="669"/>
      <c r="E2" s="669"/>
      <c r="F2" s="669"/>
      <c r="G2" s="669"/>
      <c r="H2" s="577" t="s">
        <v>649</v>
      </c>
      <c r="I2" s="577"/>
    </row>
    <row r="3" spans="1:9" s="1" customFormat="1" ht="34.5" customHeight="1">
      <c r="A3" s="674" t="s">
        <v>454</v>
      </c>
      <c r="B3" s="643" t="s">
        <v>638</v>
      </c>
      <c r="C3" s="638"/>
      <c r="D3" s="643" t="s">
        <v>639</v>
      </c>
      <c r="E3" s="638"/>
      <c r="F3" s="643" t="s">
        <v>640</v>
      </c>
      <c r="G3" s="638"/>
      <c r="H3" s="643" t="s">
        <v>641</v>
      </c>
      <c r="I3" s="638"/>
    </row>
    <row r="4" spans="1:9" s="1" customFormat="1" ht="34.5" customHeight="1">
      <c r="A4" s="674"/>
      <c r="B4" s="6" t="s">
        <v>642</v>
      </c>
      <c r="C4" s="8" t="s">
        <v>643</v>
      </c>
      <c r="D4" s="6" t="s">
        <v>642</v>
      </c>
      <c r="E4" s="8" t="s">
        <v>643</v>
      </c>
      <c r="F4" s="6" t="s">
        <v>642</v>
      </c>
      <c r="G4" s="8" t="s">
        <v>643</v>
      </c>
      <c r="H4" s="6" t="s">
        <v>642</v>
      </c>
      <c r="I4" s="9" t="s">
        <v>643</v>
      </c>
    </row>
    <row r="5" spans="1:9" s="12" customFormat="1" ht="49.5" customHeight="1">
      <c r="A5" s="28" t="s">
        <v>463</v>
      </c>
      <c r="B5" s="61">
        <v>0</v>
      </c>
      <c r="C5" s="61">
        <v>0</v>
      </c>
      <c r="D5" s="61">
        <v>21942.368935136223</v>
      </c>
      <c r="E5" s="82">
        <v>37.84916913116155</v>
      </c>
      <c r="F5" s="61">
        <v>29027.854792170318</v>
      </c>
      <c r="G5" s="82">
        <v>40.277552373109444</v>
      </c>
      <c r="H5" s="61">
        <v>0</v>
      </c>
      <c r="I5" s="61">
        <v>0</v>
      </c>
    </row>
    <row r="6" spans="1:9" s="12" customFormat="1" ht="49.5" customHeight="1">
      <c r="A6" s="28" t="s">
        <v>464</v>
      </c>
      <c r="B6" s="61">
        <v>0</v>
      </c>
      <c r="C6" s="61">
        <v>0</v>
      </c>
      <c r="D6" s="61">
        <v>23256.97034311471</v>
      </c>
      <c r="E6" s="82">
        <v>38.13486199575372</v>
      </c>
      <c r="F6" s="61">
        <v>31172.60370599817</v>
      </c>
      <c r="G6" s="82">
        <v>40.55713140867088</v>
      </c>
      <c r="H6" s="61">
        <v>23024.603671099456</v>
      </c>
      <c r="I6" s="82">
        <v>29.348359522088675</v>
      </c>
    </row>
    <row r="7" spans="1:9" s="12" customFormat="1" ht="49.5" customHeight="1">
      <c r="A7" s="28" t="s">
        <v>465</v>
      </c>
      <c r="B7" s="61">
        <v>0</v>
      </c>
      <c r="C7" s="61">
        <v>0</v>
      </c>
      <c r="D7" s="61">
        <v>24453.84164370299</v>
      </c>
      <c r="E7" s="82">
        <v>38.52096694622595</v>
      </c>
      <c r="F7" s="61">
        <v>32037.850186077372</v>
      </c>
      <c r="G7" s="82">
        <v>40.857092605812305</v>
      </c>
      <c r="H7" s="61">
        <v>23540.231880419287</v>
      </c>
      <c r="I7" s="82">
        <v>29.51379147529725</v>
      </c>
    </row>
    <row r="8" spans="1:9" s="12" customFormat="1" ht="49.5" customHeight="1">
      <c r="A8" s="28" t="s">
        <v>466</v>
      </c>
      <c r="B8" s="61">
        <v>0</v>
      </c>
      <c r="C8" s="61">
        <v>0</v>
      </c>
      <c r="D8" s="61">
        <v>25543.22536242994</v>
      </c>
      <c r="E8" s="82">
        <v>39.324717551565506</v>
      </c>
      <c r="F8" s="61">
        <v>33309.36211292095</v>
      </c>
      <c r="G8" s="82">
        <v>41.1468612208221</v>
      </c>
      <c r="H8" s="61">
        <v>23885.9022726089</v>
      </c>
      <c r="I8" s="87">
        <v>29.29718505209072</v>
      </c>
    </row>
    <row r="9" spans="1:9" s="12" customFormat="1" ht="49.5" customHeight="1">
      <c r="A9" s="88" t="s">
        <v>959</v>
      </c>
      <c r="B9" s="61">
        <v>68422.63803680982</v>
      </c>
      <c r="C9" s="82">
        <v>57.97913043478261</v>
      </c>
      <c r="D9" s="61">
        <v>26066.681420150602</v>
      </c>
      <c r="E9" s="82">
        <v>40.142989789511944</v>
      </c>
      <c r="F9" s="61">
        <v>32862.10476142693</v>
      </c>
      <c r="G9" s="87">
        <v>40.530826370432685</v>
      </c>
      <c r="H9" s="61">
        <v>23233.335258128216</v>
      </c>
      <c r="I9" s="82">
        <v>29.17959459356905</v>
      </c>
    </row>
    <row r="10" spans="1:9" s="15" customFormat="1" ht="49.5" customHeight="1">
      <c r="A10" s="28" t="s">
        <v>468</v>
      </c>
      <c r="B10" s="61">
        <v>70959.9177631579</v>
      </c>
      <c r="C10" s="82">
        <v>56.124629080118694</v>
      </c>
      <c r="D10" s="61">
        <v>27393.811129128615</v>
      </c>
      <c r="E10" s="82">
        <v>40.455131503384266</v>
      </c>
      <c r="F10" s="61">
        <v>33503.23071670343</v>
      </c>
      <c r="G10" s="87">
        <v>39.984364210785195</v>
      </c>
      <c r="H10" s="61">
        <v>23541.6282699788</v>
      </c>
      <c r="I10" s="82">
        <v>28.77944393836763</v>
      </c>
    </row>
    <row r="11" spans="1:9" s="2" customFormat="1" ht="49.5" customHeight="1">
      <c r="A11" s="28" t="s">
        <v>469</v>
      </c>
      <c r="B11" s="89">
        <v>70609</v>
      </c>
      <c r="C11" s="87">
        <v>55.78</v>
      </c>
      <c r="D11" s="62">
        <v>27927.860783261804</v>
      </c>
      <c r="E11" s="87">
        <v>40.81856050282469</v>
      </c>
      <c r="F11" s="62">
        <v>33243.71813898358</v>
      </c>
      <c r="G11" s="87">
        <v>39.614896862459815</v>
      </c>
      <c r="H11" s="62">
        <v>23511.082631702633</v>
      </c>
      <c r="I11" s="87">
        <v>28.7840633341422</v>
      </c>
    </row>
    <row r="12" spans="1:9" s="2" customFormat="1" ht="49.5" customHeight="1">
      <c r="A12" s="28" t="s">
        <v>470</v>
      </c>
      <c r="B12" s="89">
        <v>71500.4952</v>
      </c>
      <c r="C12" s="87">
        <v>56.1693</v>
      </c>
      <c r="D12" s="62">
        <v>28373.6514</v>
      </c>
      <c r="E12" s="87">
        <v>41.0077</v>
      </c>
      <c r="F12" s="62">
        <v>33099.531</v>
      </c>
      <c r="G12" s="87">
        <v>38.9683</v>
      </c>
      <c r="H12" s="62">
        <v>23949.8853</v>
      </c>
      <c r="I12" s="87">
        <v>28.9802</v>
      </c>
    </row>
    <row r="13" spans="1:9" s="1" customFormat="1" ht="49.5" customHeight="1">
      <c r="A13" s="28" t="s">
        <v>471</v>
      </c>
      <c r="B13" s="62">
        <v>0</v>
      </c>
      <c r="C13" s="87">
        <v>0</v>
      </c>
      <c r="D13" s="62">
        <v>28809.209083283822</v>
      </c>
      <c r="E13" s="87">
        <v>41.37246007059728</v>
      </c>
      <c r="F13" s="62">
        <v>32854.09213630665</v>
      </c>
      <c r="G13" s="87">
        <v>38.58586785915243</v>
      </c>
      <c r="H13" s="62">
        <v>24509.333151017407</v>
      </c>
      <c r="I13" s="87">
        <v>29.585037559929237</v>
      </c>
    </row>
    <row r="14" spans="1:9" s="1" customFormat="1" ht="49.5" customHeight="1">
      <c r="A14" s="28" t="s">
        <v>762</v>
      </c>
      <c r="B14" s="62">
        <v>0</v>
      </c>
      <c r="C14" s="87">
        <v>0</v>
      </c>
      <c r="D14" s="62">
        <v>30094.5288</v>
      </c>
      <c r="E14" s="87">
        <v>41.7143</v>
      </c>
      <c r="F14" s="62">
        <v>34045.9651</v>
      </c>
      <c r="G14" s="87">
        <v>38.6851</v>
      </c>
      <c r="H14" s="62">
        <v>25121.9183</v>
      </c>
      <c r="I14" s="87">
        <v>29.7356</v>
      </c>
    </row>
    <row r="15" spans="1:9" s="1" customFormat="1" ht="49.5" customHeight="1">
      <c r="A15" s="28" t="s">
        <v>495</v>
      </c>
      <c r="B15" s="62">
        <v>0</v>
      </c>
      <c r="C15" s="87">
        <v>0</v>
      </c>
      <c r="D15" s="62">
        <v>30437</v>
      </c>
      <c r="E15" s="87">
        <v>41.99</v>
      </c>
      <c r="F15" s="62">
        <v>34390</v>
      </c>
      <c r="G15" s="87">
        <v>38.98</v>
      </c>
      <c r="H15" s="62">
        <v>24770</v>
      </c>
      <c r="I15" s="87">
        <v>29.81</v>
      </c>
    </row>
    <row r="16" spans="1:9" s="1" customFormat="1" ht="49.5" customHeight="1">
      <c r="A16" s="24" t="s">
        <v>274</v>
      </c>
      <c r="B16" s="74">
        <v>0</v>
      </c>
      <c r="C16" s="84">
        <v>0</v>
      </c>
      <c r="D16" s="64">
        <v>30708</v>
      </c>
      <c r="E16" s="84">
        <v>42.24</v>
      </c>
      <c r="F16" s="64">
        <v>34832</v>
      </c>
      <c r="G16" s="84">
        <v>39.4</v>
      </c>
      <c r="H16" s="64">
        <v>23078</v>
      </c>
      <c r="I16" s="84">
        <v>29.02</v>
      </c>
    </row>
    <row r="17" spans="1:9" ht="18.75" customHeight="1">
      <c r="A17" s="18" t="s">
        <v>650</v>
      </c>
      <c r="B17" s="85"/>
      <c r="C17" s="85"/>
      <c r="D17" s="85"/>
      <c r="E17" s="85"/>
      <c r="F17" s="85"/>
      <c r="G17" s="85"/>
      <c r="H17" s="85"/>
      <c r="I17" s="85"/>
    </row>
    <row r="18" spans="1:9" ht="15.75">
      <c r="A18" s="85"/>
      <c r="B18" s="85"/>
      <c r="C18" s="85"/>
      <c r="D18" s="85"/>
      <c r="E18" s="85"/>
      <c r="F18" s="85"/>
      <c r="G18" s="85"/>
      <c r="H18" s="85"/>
      <c r="I18" s="85"/>
    </row>
    <row r="19" spans="1:9" ht="15.75">
      <c r="A19" s="85"/>
      <c r="B19" s="85"/>
      <c r="C19" s="85"/>
      <c r="D19" s="85"/>
      <c r="E19" s="85"/>
      <c r="F19" s="85"/>
      <c r="G19" s="85"/>
      <c r="H19" s="85"/>
      <c r="I19" s="85"/>
    </row>
    <row r="20" spans="1:9" ht="15.75">
      <c r="A20" s="85"/>
      <c r="B20" s="85"/>
      <c r="C20" s="85"/>
      <c r="D20" s="85"/>
      <c r="E20" s="85"/>
      <c r="F20" s="85"/>
      <c r="G20" s="85"/>
      <c r="H20" s="85"/>
      <c r="I20" s="85"/>
    </row>
  </sheetData>
  <mergeCells count="8">
    <mergeCell ref="A1:I1"/>
    <mergeCell ref="A3:A4"/>
    <mergeCell ref="B3:C3"/>
    <mergeCell ref="D3:E3"/>
    <mergeCell ref="F3:G3"/>
    <mergeCell ref="H3:I3"/>
    <mergeCell ref="H2:I2"/>
    <mergeCell ref="A2:G2"/>
  </mergeCells>
  <printOptions/>
  <pageMargins left="0.6299212598425197" right="0" top="0.5905511811023623" bottom="0.7874015748031497" header="0" footer="0"/>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21"/>
  <sheetViews>
    <sheetView workbookViewId="0" topLeftCell="A1">
      <selection activeCell="A11" sqref="A11"/>
    </sheetView>
  </sheetViews>
  <sheetFormatPr defaultColWidth="9.00390625" defaultRowHeight="16.5"/>
  <cols>
    <col min="1" max="1" width="10.125" style="86" customWidth="1"/>
    <col min="2" max="9" width="9.625" style="86" customWidth="1"/>
    <col min="10" max="16384" width="9.00390625" style="86" customWidth="1"/>
  </cols>
  <sheetData>
    <row r="1" spans="1:9" s="81" customFormat="1" ht="33" customHeight="1">
      <c r="A1" s="667" t="s">
        <v>651</v>
      </c>
      <c r="B1" s="667"/>
      <c r="C1" s="667"/>
      <c r="D1" s="667"/>
      <c r="E1" s="667"/>
      <c r="F1" s="667"/>
      <c r="G1" s="667"/>
      <c r="H1" s="667"/>
      <c r="I1" s="667"/>
    </row>
    <row r="2" spans="1:9" s="81" customFormat="1" ht="24.75" customHeight="1">
      <c r="A2" s="588" t="s">
        <v>652</v>
      </c>
      <c r="B2" s="588"/>
      <c r="C2" s="588"/>
      <c r="D2" s="588"/>
      <c r="E2" s="588"/>
      <c r="F2" s="588"/>
      <c r="G2" s="588"/>
      <c r="H2" s="588"/>
      <c r="I2" s="588"/>
    </row>
    <row r="3" spans="1:9" s="5" customFormat="1" ht="33" customHeight="1">
      <c r="A3" s="669" t="s">
        <v>648</v>
      </c>
      <c r="B3" s="669"/>
      <c r="C3" s="669"/>
      <c r="D3" s="669"/>
      <c r="E3" s="669"/>
      <c r="F3" s="669"/>
      <c r="G3" s="669"/>
      <c r="H3" s="577" t="s">
        <v>830</v>
      </c>
      <c r="I3" s="577"/>
    </row>
    <row r="4" spans="1:9" s="1" customFormat="1" ht="34.5" customHeight="1">
      <c r="A4" s="674" t="s">
        <v>454</v>
      </c>
      <c r="B4" s="643" t="s">
        <v>638</v>
      </c>
      <c r="C4" s="638"/>
      <c r="D4" s="643" t="s">
        <v>639</v>
      </c>
      <c r="E4" s="638"/>
      <c r="F4" s="643" t="s">
        <v>640</v>
      </c>
      <c r="G4" s="638"/>
      <c r="H4" s="643" t="s">
        <v>641</v>
      </c>
      <c r="I4" s="638"/>
    </row>
    <row r="5" spans="1:9" s="1" customFormat="1" ht="34.5" customHeight="1">
      <c r="A5" s="674"/>
      <c r="B5" s="6" t="s">
        <v>642</v>
      </c>
      <c r="C5" s="8" t="s">
        <v>643</v>
      </c>
      <c r="D5" s="6" t="s">
        <v>642</v>
      </c>
      <c r="E5" s="8" t="s">
        <v>643</v>
      </c>
      <c r="F5" s="6" t="s">
        <v>642</v>
      </c>
      <c r="G5" s="8" t="s">
        <v>643</v>
      </c>
      <c r="H5" s="6" t="s">
        <v>642</v>
      </c>
      <c r="I5" s="9" t="s">
        <v>643</v>
      </c>
    </row>
    <row r="6" spans="1:9" s="12" customFormat="1" ht="47.25" customHeight="1">
      <c r="A6" s="28" t="s">
        <v>463</v>
      </c>
      <c r="B6" s="61">
        <v>103272.5</v>
      </c>
      <c r="C6" s="82">
        <v>62</v>
      </c>
      <c r="D6" s="61">
        <v>29600.40654893304</v>
      </c>
      <c r="E6" s="82">
        <v>61.135343876425154</v>
      </c>
      <c r="F6" s="61">
        <v>36730.416666666664</v>
      </c>
      <c r="G6" s="82">
        <v>56.638888888888886</v>
      </c>
      <c r="H6" s="61">
        <v>0</v>
      </c>
      <c r="I6" s="61">
        <v>0</v>
      </c>
    </row>
    <row r="7" spans="1:9" s="12" customFormat="1" ht="47.25" customHeight="1">
      <c r="A7" s="28" t="s">
        <v>464</v>
      </c>
      <c r="B7" s="61">
        <v>72669.86842105263</v>
      </c>
      <c r="C7" s="82">
        <v>66.47368421052632</v>
      </c>
      <c r="D7" s="61">
        <v>30271.08327534215</v>
      </c>
      <c r="E7" s="82">
        <v>60.86274055182008</v>
      </c>
      <c r="F7" s="61">
        <v>39709.908805031446</v>
      </c>
      <c r="G7" s="82">
        <v>58.01320754716981</v>
      </c>
      <c r="H7" s="61">
        <v>21648.45442238267</v>
      </c>
      <c r="I7" s="82">
        <v>27.983020285499624</v>
      </c>
    </row>
    <row r="8" spans="1:9" s="12" customFormat="1" ht="47.25" customHeight="1">
      <c r="A8" s="28" t="s">
        <v>465</v>
      </c>
      <c r="B8" s="61">
        <v>76423.63636363637</v>
      </c>
      <c r="C8" s="82">
        <v>63.54545454545455</v>
      </c>
      <c r="D8" s="61">
        <v>32370.96579476861</v>
      </c>
      <c r="E8" s="82">
        <v>60.55763150330555</v>
      </c>
      <c r="F8" s="61">
        <v>41091.432527693854</v>
      </c>
      <c r="G8" s="82">
        <v>57.00830606594513</v>
      </c>
      <c r="H8" s="61">
        <v>23520.988126649077</v>
      </c>
      <c r="I8" s="82">
        <v>29.429349736379613</v>
      </c>
    </row>
    <row r="9" spans="1:9" s="12" customFormat="1" ht="47.25" customHeight="1">
      <c r="A9" s="28" t="s">
        <v>466</v>
      </c>
      <c r="B9" s="61">
        <v>72150.96774193548</v>
      </c>
      <c r="C9" s="82">
        <v>63.44827586206897</v>
      </c>
      <c r="D9" s="61">
        <v>32130.194537490337</v>
      </c>
      <c r="E9" s="82">
        <v>58.792214488270176</v>
      </c>
      <c r="F9" s="61">
        <v>42442.94473229707</v>
      </c>
      <c r="G9" s="82">
        <v>56.233811086168195</v>
      </c>
      <c r="H9" s="61">
        <v>24544.384615384617</v>
      </c>
      <c r="I9" s="87">
        <v>29.79238463478188</v>
      </c>
    </row>
    <row r="10" spans="1:9" s="12" customFormat="1" ht="47.25" customHeight="1">
      <c r="A10" s="88" t="s">
        <v>960</v>
      </c>
      <c r="B10" s="61">
        <v>77976.86746987952</v>
      </c>
      <c r="C10" s="82">
        <v>59.4320987654321</v>
      </c>
      <c r="D10" s="61">
        <v>32482.43409247757</v>
      </c>
      <c r="E10" s="82">
        <v>58.33094120894287</v>
      </c>
      <c r="F10" s="61">
        <v>42483.32053654024</v>
      </c>
      <c r="G10" s="87">
        <v>56.023309592082136</v>
      </c>
      <c r="H10" s="61">
        <v>24756.26126126126</v>
      </c>
      <c r="I10" s="82">
        <v>30.297890940880777</v>
      </c>
    </row>
    <row r="11" spans="1:9" s="15" customFormat="1" ht="47.25" customHeight="1">
      <c r="A11" s="28" t="s">
        <v>468</v>
      </c>
      <c r="B11" s="61">
        <v>69125.55555555556</v>
      </c>
      <c r="C11" s="82">
        <v>58.45454545454545</v>
      </c>
      <c r="D11" s="61">
        <v>32140.419723476298</v>
      </c>
      <c r="E11" s="82">
        <v>56.712875475955435</v>
      </c>
      <c r="F11" s="61">
        <v>43826.18864121413</v>
      </c>
      <c r="G11" s="87">
        <v>56.05514705882353</v>
      </c>
      <c r="H11" s="61">
        <v>24530.55691429736</v>
      </c>
      <c r="I11" s="82">
        <v>29.572259051504336</v>
      </c>
    </row>
    <row r="12" spans="1:9" s="2" customFormat="1" ht="47.25" customHeight="1">
      <c r="A12" s="28" t="s">
        <v>469</v>
      </c>
      <c r="B12" s="89">
        <v>76495</v>
      </c>
      <c r="C12" s="87">
        <v>62.90909090909091</v>
      </c>
      <c r="D12" s="62">
        <v>33963.02717391304</v>
      </c>
      <c r="E12" s="87">
        <v>56.59913124418244</v>
      </c>
      <c r="F12" s="62">
        <v>43769.84399704859</v>
      </c>
      <c r="G12" s="87">
        <v>55.31632760619795</v>
      </c>
      <c r="H12" s="62">
        <v>22953.475004959335</v>
      </c>
      <c r="I12" s="87">
        <v>28.705162638018503</v>
      </c>
    </row>
    <row r="13" spans="1:9" s="2" customFormat="1" ht="47.25" customHeight="1">
      <c r="A13" s="28" t="s">
        <v>470</v>
      </c>
      <c r="B13" s="89">
        <v>67375.3125</v>
      </c>
      <c r="C13" s="87">
        <v>57.5</v>
      </c>
      <c r="D13" s="62">
        <v>34780.77984157334</v>
      </c>
      <c r="E13" s="87">
        <v>55.85809888008741</v>
      </c>
      <c r="F13" s="62">
        <v>43781.74429069637</v>
      </c>
      <c r="G13" s="87">
        <v>54.976150298121276</v>
      </c>
      <c r="H13" s="62">
        <v>22710.02827024437</v>
      </c>
      <c r="I13" s="87">
        <v>28.73540967896502</v>
      </c>
    </row>
    <row r="14" spans="1:9" s="1" customFormat="1" ht="47.25" customHeight="1">
      <c r="A14" s="28" t="s">
        <v>471</v>
      </c>
      <c r="B14" s="62">
        <v>72877.27272727272</v>
      </c>
      <c r="C14" s="87">
        <v>57.24242424242424</v>
      </c>
      <c r="D14" s="62">
        <v>35543.370554177</v>
      </c>
      <c r="E14" s="87">
        <v>55.85235732009926</v>
      </c>
      <c r="F14" s="62">
        <v>43942.35888756747</v>
      </c>
      <c r="G14" s="87">
        <v>54.54267679077852</v>
      </c>
      <c r="H14" s="62">
        <v>22380.01166572398</v>
      </c>
      <c r="I14" s="87">
        <v>28.472567873303166</v>
      </c>
    </row>
    <row r="15" spans="1:9" s="1" customFormat="1" ht="47.25" customHeight="1">
      <c r="A15" s="28" t="s">
        <v>762</v>
      </c>
      <c r="B15" s="62">
        <v>86622.8571</v>
      </c>
      <c r="C15" s="87">
        <v>61.6429</v>
      </c>
      <c r="D15" s="62">
        <v>36782.1151</v>
      </c>
      <c r="E15" s="87">
        <v>55.4077</v>
      </c>
      <c r="F15" s="62">
        <v>45156.3597</v>
      </c>
      <c r="G15" s="87">
        <v>54.0633</v>
      </c>
      <c r="H15" s="62">
        <v>24465.4518</v>
      </c>
      <c r="I15" s="87">
        <v>29.7367</v>
      </c>
    </row>
    <row r="16" spans="1:9" s="1" customFormat="1" ht="47.25" customHeight="1">
      <c r="A16" s="28" t="s">
        <v>495</v>
      </c>
      <c r="B16" s="62">
        <v>76711</v>
      </c>
      <c r="C16" s="87">
        <v>61.38</v>
      </c>
      <c r="D16" s="62">
        <v>37018</v>
      </c>
      <c r="E16" s="87">
        <v>55.21</v>
      </c>
      <c r="F16" s="62">
        <v>45315</v>
      </c>
      <c r="G16" s="87">
        <v>53.87</v>
      </c>
      <c r="H16" s="62">
        <v>25880</v>
      </c>
      <c r="I16" s="87">
        <v>30.92</v>
      </c>
    </row>
    <row r="17" spans="1:9" s="1" customFormat="1" ht="47.25" customHeight="1">
      <c r="A17" s="24" t="s">
        <v>274</v>
      </c>
      <c r="B17" s="74">
        <v>80421</v>
      </c>
      <c r="C17" s="84">
        <v>63.53</v>
      </c>
      <c r="D17" s="64">
        <v>37507</v>
      </c>
      <c r="E17" s="84">
        <v>55.47</v>
      </c>
      <c r="F17" s="64">
        <v>45286</v>
      </c>
      <c r="G17" s="84">
        <v>53.76</v>
      </c>
      <c r="H17" s="64">
        <v>28660</v>
      </c>
      <c r="I17" s="84">
        <v>33.2</v>
      </c>
    </row>
    <row r="18" spans="1:9" ht="15.75">
      <c r="A18" s="18" t="s">
        <v>650</v>
      </c>
      <c r="B18" s="85"/>
      <c r="C18" s="85"/>
      <c r="D18" s="85"/>
      <c r="E18" s="85"/>
      <c r="F18" s="85"/>
      <c r="G18" s="85"/>
      <c r="H18" s="85"/>
      <c r="I18" s="85"/>
    </row>
    <row r="19" spans="1:9" ht="15.75">
      <c r="A19" s="85"/>
      <c r="B19" s="85"/>
      <c r="C19" s="85"/>
      <c r="D19" s="85"/>
      <c r="E19" s="85"/>
      <c r="F19" s="85"/>
      <c r="G19" s="85"/>
      <c r="H19" s="85"/>
      <c r="I19" s="85"/>
    </row>
    <row r="20" spans="1:9" ht="15.75">
      <c r="A20" s="85"/>
      <c r="B20" s="85"/>
      <c r="C20" s="85"/>
      <c r="D20" s="85"/>
      <c r="E20" s="85"/>
      <c r="F20" s="85"/>
      <c r="G20" s="85"/>
      <c r="H20" s="85"/>
      <c r="I20" s="85"/>
    </row>
    <row r="21" spans="1:9" ht="15.75">
      <c r="A21" s="85"/>
      <c r="B21" s="85"/>
      <c r="C21" s="85"/>
      <c r="D21" s="85"/>
      <c r="E21" s="85"/>
      <c r="F21" s="85"/>
      <c r="G21" s="85"/>
      <c r="H21" s="85"/>
      <c r="I21" s="85"/>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21"/>
  <sheetViews>
    <sheetView workbookViewId="0" topLeftCell="A10">
      <selection activeCell="A11" sqref="A11"/>
    </sheetView>
  </sheetViews>
  <sheetFormatPr defaultColWidth="9.00390625" defaultRowHeight="16.5"/>
  <cols>
    <col min="1" max="1" width="10.125" style="86" customWidth="1"/>
    <col min="2" max="9" width="9.125" style="86" customWidth="1"/>
    <col min="10" max="16384" width="9.00390625" style="86" customWidth="1"/>
  </cols>
  <sheetData>
    <row r="1" spans="1:9" s="81" customFormat="1" ht="33" customHeight="1">
      <c r="A1" s="667" t="s">
        <v>653</v>
      </c>
      <c r="B1" s="667"/>
      <c r="C1" s="667"/>
      <c r="D1" s="667"/>
      <c r="E1" s="667"/>
      <c r="F1" s="667"/>
      <c r="G1" s="667"/>
      <c r="H1" s="667"/>
      <c r="I1" s="667"/>
    </row>
    <row r="2" spans="1:9" s="81" customFormat="1" ht="24.75" customHeight="1">
      <c r="A2" s="588" t="s">
        <v>654</v>
      </c>
      <c r="B2" s="588"/>
      <c r="C2" s="588"/>
      <c r="D2" s="588"/>
      <c r="E2" s="588"/>
      <c r="F2" s="588"/>
      <c r="G2" s="588"/>
      <c r="H2" s="588"/>
      <c r="I2" s="588"/>
    </row>
    <row r="3" spans="1:9" s="5" customFormat="1" ht="33" customHeight="1">
      <c r="A3" s="669" t="s">
        <v>655</v>
      </c>
      <c r="B3" s="669"/>
      <c r="C3" s="669"/>
      <c r="D3" s="669"/>
      <c r="E3" s="669"/>
      <c r="F3" s="669"/>
      <c r="G3" s="669"/>
      <c r="H3" s="577" t="s">
        <v>830</v>
      </c>
      <c r="I3" s="577"/>
    </row>
    <row r="4" spans="1:9" s="1" customFormat="1" ht="34.5" customHeight="1">
      <c r="A4" s="674" t="s">
        <v>454</v>
      </c>
      <c r="B4" s="643" t="s">
        <v>638</v>
      </c>
      <c r="C4" s="638"/>
      <c r="D4" s="643" t="s">
        <v>639</v>
      </c>
      <c r="E4" s="638"/>
      <c r="F4" s="643" t="s">
        <v>640</v>
      </c>
      <c r="G4" s="638"/>
      <c r="H4" s="643" t="s">
        <v>641</v>
      </c>
      <c r="I4" s="638"/>
    </row>
    <row r="5" spans="1:9" s="1" customFormat="1" ht="34.5" customHeight="1">
      <c r="A5" s="674"/>
      <c r="B5" s="6" t="s">
        <v>642</v>
      </c>
      <c r="C5" s="8" t="s">
        <v>643</v>
      </c>
      <c r="D5" s="6" t="s">
        <v>642</v>
      </c>
      <c r="E5" s="8" t="s">
        <v>643</v>
      </c>
      <c r="F5" s="6" t="s">
        <v>642</v>
      </c>
      <c r="G5" s="8" t="s">
        <v>643</v>
      </c>
      <c r="H5" s="6" t="s">
        <v>642</v>
      </c>
      <c r="I5" s="9" t="s">
        <v>643</v>
      </c>
    </row>
    <row r="6" spans="1:9" s="12" customFormat="1" ht="48" customHeight="1">
      <c r="A6" s="28" t="s">
        <v>463</v>
      </c>
      <c r="B6" s="61">
        <v>0</v>
      </c>
      <c r="C6" s="61">
        <v>0</v>
      </c>
      <c r="D6" s="61">
        <v>30074.26842105263</v>
      </c>
      <c r="E6" s="82">
        <v>61.7602523659306</v>
      </c>
      <c r="F6" s="61">
        <v>37023.67924528302</v>
      </c>
      <c r="G6" s="82">
        <v>56.20754716981132</v>
      </c>
      <c r="H6" s="61">
        <v>0</v>
      </c>
      <c r="I6" s="61">
        <v>0</v>
      </c>
    </row>
    <row r="7" spans="1:9" s="12" customFormat="1" ht="48" customHeight="1">
      <c r="A7" s="28" t="s">
        <v>464</v>
      </c>
      <c r="B7" s="61">
        <v>72348.57142857143</v>
      </c>
      <c r="C7" s="82">
        <v>68.42857142857143</v>
      </c>
      <c r="D7" s="61">
        <v>31454.65170797053</v>
      </c>
      <c r="E7" s="82">
        <v>61.908361204013374</v>
      </c>
      <c r="F7" s="61">
        <v>39575.844994617866</v>
      </c>
      <c r="G7" s="82">
        <v>58.56620021528525</v>
      </c>
      <c r="H7" s="61">
        <v>20000.79330543933</v>
      </c>
      <c r="I7" s="82">
        <v>26.34570377800067</v>
      </c>
    </row>
    <row r="8" spans="1:9" s="12" customFormat="1" ht="48" customHeight="1">
      <c r="A8" s="28" t="s">
        <v>465</v>
      </c>
      <c r="B8" s="61">
        <v>82960</v>
      </c>
      <c r="C8" s="82">
        <v>67.5</v>
      </c>
      <c r="D8" s="61">
        <v>32717.206390328152</v>
      </c>
      <c r="E8" s="82">
        <v>60.83937823834197</v>
      </c>
      <c r="F8" s="61">
        <v>40726.216346153844</v>
      </c>
      <c r="G8" s="82">
        <v>57.976945244956774</v>
      </c>
      <c r="H8" s="61">
        <v>20619.075083892618</v>
      </c>
      <c r="I8" s="82">
        <v>26.630664573521717</v>
      </c>
    </row>
    <row r="9" spans="1:9" s="12" customFormat="1" ht="48" customHeight="1">
      <c r="A9" s="28" t="s">
        <v>466</v>
      </c>
      <c r="B9" s="61">
        <v>65636.66666666667</v>
      </c>
      <c r="C9" s="82">
        <v>66.44444444444444</v>
      </c>
      <c r="D9" s="61">
        <v>32576.685185185186</v>
      </c>
      <c r="E9" s="82">
        <v>59.65430954587581</v>
      </c>
      <c r="F9" s="61">
        <v>42406.50667779633</v>
      </c>
      <c r="G9" s="82">
        <v>57.590833333333336</v>
      </c>
      <c r="H9" s="61">
        <v>20544.526561340263</v>
      </c>
      <c r="I9" s="82">
        <v>26.11689961880559</v>
      </c>
    </row>
    <row r="10" spans="1:9" s="12" customFormat="1" ht="48" customHeight="1">
      <c r="A10" s="88" t="s">
        <v>959</v>
      </c>
      <c r="B10" s="61">
        <v>71652</v>
      </c>
      <c r="C10" s="82">
        <v>60.13333333333333</v>
      </c>
      <c r="D10" s="61">
        <v>32572.80852417303</v>
      </c>
      <c r="E10" s="82">
        <v>58.9382951653944</v>
      </c>
      <c r="F10" s="61">
        <v>42257.58028792912</v>
      </c>
      <c r="G10" s="82">
        <v>57.92529053680133</v>
      </c>
      <c r="H10" s="61">
        <v>19596.212132407272</v>
      </c>
      <c r="I10" s="82">
        <v>25.653070272666813</v>
      </c>
    </row>
    <row r="11" spans="1:9" s="15" customFormat="1" ht="48" customHeight="1">
      <c r="A11" s="28" t="s">
        <v>468</v>
      </c>
      <c r="B11" s="61">
        <v>63230</v>
      </c>
      <c r="C11" s="82">
        <v>57.18181818181818</v>
      </c>
      <c r="D11" s="61">
        <v>32226.652242328873</v>
      </c>
      <c r="E11" s="82">
        <v>58.016548463356976</v>
      </c>
      <c r="F11" s="61">
        <v>43719.968203497614</v>
      </c>
      <c r="G11" s="82">
        <v>59.04936305732484</v>
      </c>
      <c r="H11" s="61">
        <v>19882.453465346534</v>
      </c>
      <c r="I11" s="82">
        <v>25.480761602538674</v>
      </c>
    </row>
    <row r="12" spans="1:9" s="2" customFormat="1" ht="48" customHeight="1">
      <c r="A12" s="28" t="s">
        <v>469</v>
      </c>
      <c r="B12" s="89">
        <v>64435.90909090909</v>
      </c>
      <c r="C12" s="87">
        <v>62.666666666666664</v>
      </c>
      <c r="D12" s="62">
        <v>32952.03855140187</v>
      </c>
      <c r="E12" s="87">
        <v>58.0395809080326</v>
      </c>
      <c r="F12" s="62">
        <v>43640.88566073102</v>
      </c>
      <c r="G12" s="87">
        <v>58.71415182755389</v>
      </c>
      <c r="H12" s="62">
        <v>18826.981898780938</v>
      </c>
      <c r="I12" s="87">
        <v>25.139081027667984</v>
      </c>
    </row>
    <row r="13" spans="1:9" s="2" customFormat="1" ht="48" customHeight="1">
      <c r="A13" s="28" t="s">
        <v>470</v>
      </c>
      <c r="B13" s="89">
        <v>59913.75</v>
      </c>
      <c r="C13" s="87">
        <v>53.5</v>
      </c>
      <c r="D13" s="62">
        <v>33003.782161234994</v>
      </c>
      <c r="E13" s="87">
        <v>57.18181818181818</v>
      </c>
      <c r="F13" s="62">
        <v>43555.82865168539</v>
      </c>
      <c r="G13" s="87">
        <v>58.991573033707866</v>
      </c>
      <c r="H13" s="62">
        <v>18493.256465260398</v>
      </c>
      <c r="I13" s="87">
        <v>25.11869860564891</v>
      </c>
    </row>
    <row r="14" spans="1:9" s="1" customFormat="1" ht="48" customHeight="1">
      <c r="A14" s="28" t="s">
        <v>471</v>
      </c>
      <c r="B14" s="62">
        <v>70810</v>
      </c>
      <c r="C14" s="87">
        <v>55.42857142857143</v>
      </c>
      <c r="D14" s="62">
        <v>33210.82304526749</v>
      </c>
      <c r="E14" s="87">
        <v>57.794238683127574</v>
      </c>
      <c r="F14" s="62">
        <v>43862.48576078112</v>
      </c>
      <c r="G14" s="87">
        <v>58.263628966639544</v>
      </c>
      <c r="H14" s="62">
        <v>18378.56268578423</v>
      </c>
      <c r="I14" s="87">
        <v>25.030949466689982</v>
      </c>
    </row>
    <row r="15" spans="1:9" s="1" customFormat="1" ht="48" customHeight="1">
      <c r="A15" s="28" t="s">
        <v>762</v>
      </c>
      <c r="B15" s="62">
        <v>83368.8889</v>
      </c>
      <c r="C15" s="87">
        <v>58.8333</v>
      </c>
      <c r="D15" s="62">
        <v>34476.3265</v>
      </c>
      <c r="E15" s="87">
        <v>56.7234</v>
      </c>
      <c r="F15" s="62">
        <v>44784.5406</v>
      </c>
      <c r="G15" s="87">
        <v>56.8462</v>
      </c>
      <c r="H15" s="62">
        <v>19398.1198</v>
      </c>
      <c r="I15" s="87">
        <v>25.5074</v>
      </c>
    </row>
    <row r="16" spans="1:9" s="1" customFormat="1" ht="48" customHeight="1">
      <c r="A16" s="28" t="s">
        <v>495</v>
      </c>
      <c r="B16" s="62">
        <v>59680</v>
      </c>
      <c r="C16" s="87">
        <v>58.2</v>
      </c>
      <c r="D16" s="62">
        <v>34373</v>
      </c>
      <c r="E16" s="87">
        <v>55.49</v>
      </c>
      <c r="F16" s="62">
        <v>44858</v>
      </c>
      <c r="G16" s="87">
        <v>57.81</v>
      </c>
      <c r="H16" s="62">
        <v>19929</v>
      </c>
      <c r="I16" s="87">
        <v>25.98</v>
      </c>
    </row>
    <row r="17" spans="1:9" s="1" customFormat="1" ht="48" customHeight="1">
      <c r="A17" s="24" t="s">
        <v>274</v>
      </c>
      <c r="B17" s="74">
        <v>71980</v>
      </c>
      <c r="C17" s="84">
        <v>60.13</v>
      </c>
      <c r="D17" s="64">
        <v>33160</v>
      </c>
      <c r="E17" s="84">
        <v>56.5</v>
      </c>
      <c r="F17" s="64">
        <v>45092</v>
      </c>
      <c r="G17" s="84">
        <v>57.09</v>
      </c>
      <c r="H17" s="64">
        <v>21292</v>
      </c>
      <c r="I17" s="84">
        <v>26.92</v>
      </c>
    </row>
    <row r="18" spans="1:9" ht="15.75">
      <c r="A18" s="18" t="s">
        <v>650</v>
      </c>
      <c r="B18" s="85"/>
      <c r="C18" s="85"/>
      <c r="D18" s="85"/>
      <c r="E18" s="85"/>
      <c r="F18" s="85"/>
      <c r="G18" s="85"/>
      <c r="H18" s="85"/>
      <c r="I18" s="85"/>
    </row>
    <row r="19" spans="1:9" ht="15.75">
      <c r="A19" s="85"/>
      <c r="B19" s="85"/>
      <c r="C19" s="85"/>
      <c r="D19" s="85"/>
      <c r="E19" s="85"/>
      <c r="F19" s="85"/>
      <c r="G19" s="85"/>
      <c r="H19" s="85"/>
      <c r="I19" s="85"/>
    </row>
    <row r="20" spans="1:9" ht="15.75">
      <c r="A20" s="85"/>
      <c r="B20" s="85"/>
      <c r="C20" s="85"/>
      <c r="D20" s="85"/>
      <c r="E20" s="85"/>
      <c r="F20" s="85"/>
      <c r="G20" s="85"/>
      <c r="H20" s="85"/>
      <c r="I20" s="85"/>
    </row>
    <row r="21" spans="1:9" ht="15.75">
      <c r="A21" s="85"/>
      <c r="B21" s="85"/>
      <c r="C21" s="85"/>
      <c r="D21" s="85"/>
      <c r="E21" s="85"/>
      <c r="F21" s="85"/>
      <c r="G21" s="85"/>
      <c r="H21" s="85"/>
      <c r="I21" s="85"/>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21"/>
  <sheetViews>
    <sheetView workbookViewId="0" topLeftCell="A13">
      <selection activeCell="A11" sqref="A11"/>
    </sheetView>
  </sheetViews>
  <sheetFormatPr defaultColWidth="9.00390625" defaultRowHeight="16.5"/>
  <cols>
    <col min="1" max="1" width="10.125" style="86" customWidth="1"/>
    <col min="2" max="2" width="9.625" style="86" customWidth="1"/>
    <col min="3" max="9" width="9.125" style="86" customWidth="1"/>
    <col min="10" max="16384" width="9.00390625" style="86" customWidth="1"/>
  </cols>
  <sheetData>
    <row r="1" spans="1:9" s="81" customFormat="1" ht="33" customHeight="1">
      <c r="A1" s="578" t="s">
        <v>656</v>
      </c>
      <c r="B1" s="578"/>
      <c r="C1" s="578"/>
      <c r="D1" s="578"/>
      <c r="E1" s="578"/>
      <c r="F1" s="578"/>
      <c r="G1" s="578"/>
      <c r="H1" s="578"/>
      <c r="I1" s="578"/>
    </row>
    <row r="2" spans="1:9" s="81" customFormat="1" ht="24.75" customHeight="1">
      <c r="A2" s="588" t="s">
        <v>657</v>
      </c>
      <c r="B2" s="588"/>
      <c r="C2" s="588"/>
      <c r="D2" s="588"/>
      <c r="E2" s="588"/>
      <c r="F2" s="588"/>
      <c r="G2" s="588"/>
      <c r="H2" s="588"/>
      <c r="I2" s="588"/>
    </row>
    <row r="3" spans="1:9" s="5" customFormat="1" ht="33" customHeight="1">
      <c r="A3" s="669" t="s">
        <v>658</v>
      </c>
      <c r="B3" s="669"/>
      <c r="C3" s="669"/>
      <c r="D3" s="669"/>
      <c r="E3" s="669"/>
      <c r="F3" s="669"/>
      <c r="G3" s="669"/>
      <c r="H3" s="577" t="s">
        <v>830</v>
      </c>
      <c r="I3" s="577"/>
    </row>
    <row r="4" spans="1:9" s="1" customFormat="1" ht="34.5" customHeight="1">
      <c r="A4" s="674" t="s">
        <v>454</v>
      </c>
      <c r="B4" s="643" t="s">
        <v>638</v>
      </c>
      <c r="C4" s="638"/>
      <c r="D4" s="643" t="s">
        <v>639</v>
      </c>
      <c r="E4" s="638"/>
      <c r="F4" s="643" t="s">
        <v>640</v>
      </c>
      <c r="G4" s="638"/>
      <c r="H4" s="643" t="s">
        <v>641</v>
      </c>
      <c r="I4" s="638"/>
    </row>
    <row r="5" spans="1:9" s="1" customFormat="1" ht="34.5" customHeight="1">
      <c r="A5" s="674"/>
      <c r="B5" s="6" t="s">
        <v>642</v>
      </c>
      <c r="C5" s="8" t="s">
        <v>643</v>
      </c>
      <c r="D5" s="6" t="s">
        <v>642</v>
      </c>
      <c r="E5" s="8" t="s">
        <v>643</v>
      </c>
      <c r="F5" s="6" t="s">
        <v>642</v>
      </c>
      <c r="G5" s="8" t="s">
        <v>643</v>
      </c>
      <c r="H5" s="6" t="s">
        <v>642</v>
      </c>
      <c r="I5" s="9" t="s">
        <v>643</v>
      </c>
    </row>
    <row r="6" spans="1:9" s="12" customFormat="1" ht="48" customHeight="1">
      <c r="A6" s="28" t="s">
        <v>463</v>
      </c>
      <c r="B6" s="90">
        <v>103272.5</v>
      </c>
      <c r="C6" s="82">
        <v>62</v>
      </c>
      <c r="D6" s="90">
        <v>29345.786199095022</v>
      </c>
      <c r="E6" s="91">
        <v>60.792869269949065</v>
      </c>
      <c r="F6" s="90">
        <v>36559.61538461538</v>
      </c>
      <c r="G6" s="438">
        <v>56.89010989010989</v>
      </c>
      <c r="H6" s="90">
        <v>0</v>
      </c>
      <c r="I6" s="90">
        <v>0</v>
      </c>
    </row>
    <row r="7" spans="1:9" s="12" customFormat="1" ht="48" customHeight="1">
      <c r="A7" s="28" t="s">
        <v>464</v>
      </c>
      <c r="B7" s="90">
        <v>72742.41935483871</v>
      </c>
      <c r="C7" s="82">
        <v>66.03225806451613</v>
      </c>
      <c r="D7" s="90">
        <v>29644.018807665012</v>
      </c>
      <c r="E7" s="91">
        <v>60.30482611781405</v>
      </c>
      <c r="F7" s="90">
        <v>39765.23767214571</v>
      </c>
      <c r="G7" s="91">
        <v>57.78498445135495</v>
      </c>
      <c r="H7" s="90">
        <v>36276.64933135216</v>
      </c>
      <c r="I7" s="91">
        <v>42.536404160475485</v>
      </c>
    </row>
    <row r="8" spans="1:9" s="12" customFormat="1" ht="48" customHeight="1">
      <c r="A8" s="28" t="s">
        <v>465</v>
      </c>
      <c r="B8" s="90">
        <v>72688.57142857143</v>
      </c>
      <c r="C8" s="82">
        <v>61.285714285714285</v>
      </c>
      <c r="D8" s="90">
        <v>32198.218440327444</v>
      </c>
      <c r="E8" s="91">
        <v>60.41706161137441</v>
      </c>
      <c r="F8" s="90">
        <v>41220.977148703954</v>
      </c>
      <c r="G8" s="91">
        <v>56.6643929058663</v>
      </c>
      <c r="H8" s="90">
        <v>38609.67011995638</v>
      </c>
      <c r="I8" s="92">
        <v>44.082191780821915</v>
      </c>
    </row>
    <row r="9" spans="1:9" s="12" customFormat="1" ht="48" customHeight="1">
      <c r="A9" s="28" t="s">
        <v>466</v>
      </c>
      <c r="B9" s="90">
        <v>74815.90909090909</v>
      </c>
      <c r="C9" s="82">
        <v>61.54545454545455</v>
      </c>
      <c r="D9" s="90">
        <v>31958.038200642626</v>
      </c>
      <c r="E9" s="91">
        <v>58.45733666547662</v>
      </c>
      <c r="F9" s="90">
        <v>42452.45100174216</v>
      </c>
      <c r="G9" s="91">
        <v>55.88109756097561</v>
      </c>
      <c r="H9" s="90">
        <v>39853.90625</v>
      </c>
      <c r="I9" s="92">
        <v>43.94292702812882</v>
      </c>
    </row>
    <row r="10" spans="1:9" s="12" customFormat="1" ht="48" customHeight="1">
      <c r="A10" s="88" t="s">
        <v>960</v>
      </c>
      <c r="B10" s="90">
        <v>81556.98113207547</v>
      </c>
      <c r="C10" s="82">
        <v>58.75471698113208</v>
      </c>
      <c r="D10" s="90">
        <v>32457.391151066455</v>
      </c>
      <c r="E10" s="92">
        <v>58.1621716904636</v>
      </c>
      <c r="F10" s="90">
        <v>42528.598956019545</v>
      </c>
      <c r="G10" s="91">
        <v>55.64160373167481</v>
      </c>
      <c r="H10" s="90">
        <v>39363.269190545914</v>
      </c>
      <c r="I10" s="93">
        <v>43.47850702453344</v>
      </c>
    </row>
    <row r="11" spans="1:9" s="15" customFormat="1" ht="48" customHeight="1">
      <c r="A11" s="28" t="s">
        <v>468</v>
      </c>
      <c r="B11" s="90">
        <v>76495</v>
      </c>
      <c r="C11" s="82">
        <v>60.25</v>
      </c>
      <c r="D11" s="90">
        <v>32121.578133058276</v>
      </c>
      <c r="E11" s="91">
        <v>56.43149389719787</v>
      </c>
      <c r="F11" s="90">
        <v>43844.809782608696</v>
      </c>
      <c r="G11" s="92">
        <v>55.531075808249724</v>
      </c>
      <c r="H11" s="90">
        <v>40263.07864164432</v>
      </c>
      <c r="I11" s="91">
        <v>43.37421944692239</v>
      </c>
    </row>
    <row r="12" spans="1:9" s="2" customFormat="1" ht="48" customHeight="1">
      <c r="A12" s="28" t="s">
        <v>469</v>
      </c>
      <c r="B12" s="94">
        <v>81801</v>
      </c>
      <c r="C12" s="87">
        <v>63</v>
      </c>
      <c r="D12" s="95">
        <v>34118.006805157594</v>
      </c>
      <c r="E12" s="92">
        <v>56.377662430642566</v>
      </c>
      <c r="F12" s="95">
        <v>43786.185866983375</v>
      </c>
      <c r="G12" s="92">
        <v>54.88574821852732</v>
      </c>
      <c r="H12" s="95">
        <v>40042.33299337073</v>
      </c>
      <c r="I12" s="92">
        <v>43.45784363822177</v>
      </c>
    </row>
    <row r="13" spans="1:9" s="2" customFormat="1" ht="48" customHeight="1">
      <c r="A13" s="28" t="s">
        <v>470</v>
      </c>
      <c r="B13" s="94">
        <v>74836.875</v>
      </c>
      <c r="C13" s="87">
        <v>61.5</v>
      </c>
      <c r="D13" s="95">
        <v>34934.51031310284</v>
      </c>
      <c r="E13" s="92">
        <v>55.74358213384775</v>
      </c>
      <c r="F13" s="95">
        <v>43801.41555582732</v>
      </c>
      <c r="G13" s="92">
        <v>54.62651339121928</v>
      </c>
      <c r="H13" s="95">
        <v>40020.66046966732</v>
      </c>
      <c r="I13" s="92">
        <v>43.58268101761252</v>
      </c>
    </row>
    <row r="14" spans="1:9" s="1" customFormat="1" ht="48" customHeight="1">
      <c r="A14" s="28" t="s">
        <v>471</v>
      </c>
      <c r="B14" s="95">
        <v>76495</v>
      </c>
      <c r="C14" s="87">
        <v>60.416666666666664</v>
      </c>
      <c r="D14" s="95">
        <v>35710.86731678487</v>
      </c>
      <c r="E14" s="92">
        <v>55.71291371158392</v>
      </c>
      <c r="F14" s="95">
        <v>43952.47680890538</v>
      </c>
      <c r="G14" s="92">
        <v>54.07132549989693</v>
      </c>
      <c r="H14" s="95">
        <v>39293.749076127126</v>
      </c>
      <c r="I14" s="92">
        <v>43.019955654102</v>
      </c>
    </row>
    <row r="15" spans="1:9" s="1" customFormat="1" ht="48" customHeight="1">
      <c r="A15" s="28" t="s">
        <v>762</v>
      </c>
      <c r="B15" s="95">
        <v>89063.3333</v>
      </c>
      <c r="C15" s="87">
        <v>63.75</v>
      </c>
      <c r="D15" s="95">
        <v>36916.9405</v>
      </c>
      <c r="E15" s="92">
        <v>55.3308</v>
      </c>
      <c r="F15" s="95">
        <v>45181.9421</v>
      </c>
      <c r="G15" s="92">
        <v>53.8718</v>
      </c>
      <c r="H15" s="95">
        <v>39990.7184</v>
      </c>
      <c r="I15" s="92">
        <v>42.6944</v>
      </c>
    </row>
    <row r="16" spans="1:9" s="1" customFormat="1" ht="48" customHeight="1">
      <c r="A16" s="28" t="s">
        <v>495</v>
      </c>
      <c r="B16" s="95">
        <v>87355</v>
      </c>
      <c r="C16" s="87">
        <v>63.38</v>
      </c>
      <c r="D16" s="95">
        <v>37186</v>
      </c>
      <c r="E16" s="92">
        <v>55.19</v>
      </c>
      <c r="F16" s="95">
        <v>45344</v>
      </c>
      <c r="G16" s="92">
        <v>53.62</v>
      </c>
      <c r="H16" s="95">
        <v>39742</v>
      </c>
      <c r="I16" s="92">
        <v>42.42</v>
      </c>
    </row>
    <row r="17" spans="1:9" s="1" customFormat="1" ht="48" customHeight="1">
      <c r="A17" s="24" t="s">
        <v>274</v>
      </c>
      <c r="B17" s="439">
        <v>87924</v>
      </c>
      <c r="C17" s="84">
        <v>66.56</v>
      </c>
      <c r="D17" s="96">
        <v>37769</v>
      </c>
      <c r="E17" s="97">
        <v>55.41</v>
      </c>
      <c r="F17" s="96">
        <v>45294</v>
      </c>
      <c r="G17" s="97">
        <v>53.61</v>
      </c>
      <c r="H17" s="96">
        <v>40118</v>
      </c>
      <c r="I17" s="97">
        <v>42.97</v>
      </c>
    </row>
    <row r="18" spans="1:9" ht="15.75">
      <c r="A18" s="18" t="s">
        <v>650</v>
      </c>
      <c r="B18" s="85"/>
      <c r="C18" s="85"/>
      <c r="D18" s="85"/>
      <c r="E18" s="85"/>
      <c r="F18" s="85"/>
      <c r="G18" s="85"/>
      <c r="H18" s="85"/>
      <c r="I18" s="85"/>
    </row>
    <row r="19" spans="1:9" ht="15.75">
      <c r="A19" s="85"/>
      <c r="B19" s="85"/>
      <c r="C19" s="85"/>
      <c r="D19" s="85"/>
      <c r="E19" s="85"/>
      <c r="F19" s="85"/>
      <c r="G19" s="85"/>
      <c r="H19" s="85"/>
      <c r="I19" s="85"/>
    </row>
    <row r="20" spans="1:9" ht="15.75">
      <c r="A20" s="85"/>
      <c r="B20" s="85"/>
      <c r="C20" s="85"/>
      <c r="D20" s="85"/>
      <c r="E20" s="85"/>
      <c r="F20" s="85"/>
      <c r="G20" s="85"/>
      <c r="H20" s="85"/>
      <c r="I20" s="85"/>
    </row>
    <row r="21" spans="1:9" ht="15.75">
      <c r="A21" s="85"/>
      <c r="B21" s="85"/>
      <c r="C21" s="85"/>
      <c r="D21" s="85"/>
      <c r="E21" s="85"/>
      <c r="F21" s="85"/>
      <c r="G21" s="85"/>
      <c r="H21" s="85"/>
      <c r="I21" s="85"/>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9"/>
  <sheetViews>
    <sheetView workbookViewId="0" topLeftCell="A13">
      <selection activeCell="A10" sqref="A10"/>
    </sheetView>
  </sheetViews>
  <sheetFormatPr defaultColWidth="9.00390625" defaultRowHeight="74.25" customHeight="1"/>
  <cols>
    <col min="1" max="1" width="8.625" style="19" customWidth="1"/>
    <col min="2" max="3" width="11.125" style="1" customWidth="1"/>
    <col min="4" max="4" width="14.875" style="1" customWidth="1"/>
    <col min="5" max="5" width="12.75390625" style="1" customWidth="1"/>
    <col min="6" max="6" width="16.625" style="1" customWidth="1"/>
    <col min="7" max="7" width="11.125" style="1" customWidth="1"/>
    <col min="8" max="16384" width="8.25390625" style="1" customWidth="1"/>
  </cols>
  <sheetData>
    <row r="1" spans="1:7" ht="33" customHeight="1">
      <c r="A1" s="660" t="s">
        <v>451</v>
      </c>
      <c r="B1" s="660"/>
      <c r="C1" s="660"/>
      <c r="D1" s="660"/>
      <c r="E1" s="660"/>
      <c r="F1" s="660"/>
      <c r="G1" s="660"/>
    </row>
    <row r="2" spans="1:7" s="5" customFormat="1" ht="33" customHeight="1">
      <c r="A2" s="669" t="s">
        <v>452</v>
      </c>
      <c r="B2" s="669"/>
      <c r="C2" s="669"/>
      <c r="D2" s="669"/>
      <c r="E2" s="669"/>
      <c r="F2" s="669"/>
      <c r="G2" s="20" t="s">
        <v>453</v>
      </c>
    </row>
    <row r="3" spans="1:8" s="5" customFormat="1" ht="39" customHeight="1">
      <c r="A3" s="674" t="s">
        <v>454</v>
      </c>
      <c r="B3" s="673" t="s">
        <v>455</v>
      </c>
      <c r="C3" s="675" t="s">
        <v>456</v>
      </c>
      <c r="D3" s="675"/>
      <c r="E3" s="675"/>
      <c r="F3" s="675"/>
      <c r="G3" s="672" t="s">
        <v>457</v>
      </c>
      <c r="H3" s="34"/>
    </row>
    <row r="4" spans="1:8" s="5" customFormat="1" ht="39" customHeight="1">
      <c r="A4" s="674"/>
      <c r="B4" s="673"/>
      <c r="C4" s="7" t="s">
        <v>458</v>
      </c>
      <c r="D4" s="8" t="s">
        <v>459</v>
      </c>
      <c r="E4" s="8" t="s">
        <v>460</v>
      </c>
      <c r="F4" s="8" t="s">
        <v>461</v>
      </c>
      <c r="G4" s="672"/>
      <c r="H4" s="34"/>
    </row>
    <row r="5" spans="1:7" s="12" customFormat="1" ht="45" customHeight="1">
      <c r="A5" s="35" t="s">
        <v>462</v>
      </c>
      <c r="B5" s="13">
        <f aca="true" t="shared" si="0" ref="B5:B17">C5+G5</f>
        <v>286451</v>
      </c>
      <c r="C5" s="13">
        <f aca="true" t="shared" si="1" ref="C5:C17">SUM(D5:F5)</f>
        <v>279576</v>
      </c>
      <c r="D5" s="13">
        <f>SUM(D6:D17)</f>
        <v>120242</v>
      </c>
      <c r="E5" s="13">
        <f>SUM(E6:E17)</f>
        <v>143361</v>
      </c>
      <c r="F5" s="13">
        <f>SUM(F6:F17)</f>
        <v>15973</v>
      </c>
      <c r="G5" s="13">
        <f>SUM(G6:G17)</f>
        <v>6875</v>
      </c>
    </row>
    <row r="6" spans="1:7" s="12" customFormat="1" ht="45" customHeight="1">
      <c r="A6" s="10" t="s">
        <v>463</v>
      </c>
      <c r="B6" s="13">
        <f t="shared" si="0"/>
        <v>3204</v>
      </c>
      <c r="C6" s="13">
        <f t="shared" si="1"/>
        <v>2871</v>
      </c>
      <c r="D6" s="13">
        <v>1004</v>
      </c>
      <c r="E6" s="13">
        <v>1486</v>
      </c>
      <c r="F6" s="13">
        <v>381</v>
      </c>
      <c r="G6" s="13">
        <v>333</v>
      </c>
    </row>
    <row r="7" spans="1:7" s="12" customFormat="1" ht="45" customHeight="1">
      <c r="A7" s="10" t="s">
        <v>464</v>
      </c>
      <c r="B7" s="13">
        <f t="shared" si="0"/>
        <v>15586</v>
      </c>
      <c r="C7" s="13">
        <f t="shared" si="1"/>
        <v>14186</v>
      </c>
      <c r="D7" s="13">
        <v>8413</v>
      </c>
      <c r="E7" s="13">
        <v>4496</v>
      </c>
      <c r="F7" s="13">
        <v>1277</v>
      </c>
      <c r="G7" s="13">
        <v>1400</v>
      </c>
    </row>
    <row r="8" spans="1:7" s="12" customFormat="1" ht="45" customHeight="1">
      <c r="A8" s="10" t="s">
        <v>465</v>
      </c>
      <c r="B8" s="13">
        <f t="shared" si="0"/>
        <v>19189</v>
      </c>
      <c r="C8" s="13">
        <f t="shared" si="1"/>
        <v>18843</v>
      </c>
      <c r="D8" s="13">
        <v>11758</v>
      </c>
      <c r="E8" s="13">
        <v>5743</v>
      </c>
      <c r="F8" s="13">
        <v>1342</v>
      </c>
      <c r="G8" s="13">
        <v>346</v>
      </c>
    </row>
    <row r="9" spans="1:7" s="12" customFormat="1" ht="45" customHeight="1">
      <c r="A9" s="10" t="s">
        <v>466</v>
      </c>
      <c r="B9" s="13">
        <f t="shared" si="0"/>
        <v>22555</v>
      </c>
      <c r="C9" s="13">
        <f t="shared" si="1"/>
        <v>21596</v>
      </c>
      <c r="D9" s="13">
        <v>11732</v>
      </c>
      <c r="E9" s="13">
        <v>8339</v>
      </c>
      <c r="F9" s="13">
        <v>1525</v>
      </c>
      <c r="G9" s="13">
        <v>959</v>
      </c>
    </row>
    <row r="10" spans="1:7" s="12" customFormat="1" ht="45" customHeight="1">
      <c r="A10" s="14" t="s">
        <v>467</v>
      </c>
      <c r="B10" s="13">
        <f t="shared" si="0"/>
        <v>37025</v>
      </c>
      <c r="C10" s="13">
        <f t="shared" si="1"/>
        <v>36440</v>
      </c>
      <c r="D10" s="13">
        <v>16942</v>
      </c>
      <c r="E10" s="13">
        <v>16455</v>
      </c>
      <c r="F10" s="13">
        <v>3043</v>
      </c>
      <c r="G10" s="13">
        <v>585</v>
      </c>
    </row>
    <row r="11" spans="1:7" s="12" customFormat="1" ht="45" customHeight="1">
      <c r="A11" s="10" t="s">
        <v>468</v>
      </c>
      <c r="B11" s="13">
        <f t="shared" si="0"/>
        <v>27370</v>
      </c>
      <c r="C11" s="13">
        <f t="shared" si="1"/>
        <v>25350</v>
      </c>
      <c r="D11" s="13">
        <v>10099</v>
      </c>
      <c r="E11" s="13">
        <v>13292</v>
      </c>
      <c r="F11" s="13">
        <v>1959</v>
      </c>
      <c r="G11" s="13">
        <v>2020</v>
      </c>
    </row>
    <row r="12" spans="1:7" s="15" customFormat="1" ht="45" customHeight="1">
      <c r="A12" s="10" t="s">
        <v>469</v>
      </c>
      <c r="B12" s="11">
        <f t="shared" si="0"/>
        <v>26200</v>
      </c>
      <c r="C12" s="11">
        <f t="shared" si="1"/>
        <v>26019</v>
      </c>
      <c r="D12" s="11">
        <v>10031</v>
      </c>
      <c r="E12" s="11">
        <v>14217</v>
      </c>
      <c r="F12" s="11">
        <v>1771</v>
      </c>
      <c r="G12" s="11">
        <v>181</v>
      </c>
    </row>
    <row r="13" spans="1:7" s="15" customFormat="1" ht="45" customHeight="1">
      <c r="A13" s="10" t="s">
        <v>470</v>
      </c>
      <c r="B13" s="11">
        <f t="shared" si="0"/>
        <v>26899</v>
      </c>
      <c r="C13" s="11">
        <f t="shared" si="1"/>
        <v>26662</v>
      </c>
      <c r="D13" s="11">
        <v>9694</v>
      </c>
      <c r="E13" s="11">
        <v>15705</v>
      </c>
      <c r="F13" s="11">
        <v>1263</v>
      </c>
      <c r="G13" s="11">
        <v>237</v>
      </c>
    </row>
    <row r="14" spans="1:7" s="15" customFormat="1" ht="45" customHeight="1">
      <c r="A14" s="10" t="s">
        <v>471</v>
      </c>
      <c r="B14" s="11">
        <f t="shared" si="0"/>
        <v>32631</v>
      </c>
      <c r="C14" s="11">
        <f t="shared" si="1"/>
        <v>32362</v>
      </c>
      <c r="D14" s="11">
        <v>13174</v>
      </c>
      <c r="E14" s="11">
        <v>17723</v>
      </c>
      <c r="F14" s="11">
        <v>1465</v>
      </c>
      <c r="G14" s="11">
        <v>269</v>
      </c>
    </row>
    <row r="15" spans="1:7" s="15" customFormat="1" ht="45" customHeight="1">
      <c r="A15" s="10" t="s">
        <v>762</v>
      </c>
      <c r="B15" s="13">
        <f t="shared" si="0"/>
        <v>30421</v>
      </c>
      <c r="C15" s="13">
        <f t="shared" si="1"/>
        <v>30201</v>
      </c>
      <c r="D15" s="11">
        <v>12165</v>
      </c>
      <c r="E15" s="11">
        <v>17137</v>
      </c>
      <c r="F15" s="11">
        <v>899</v>
      </c>
      <c r="G15" s="11">
        <v>220</v>
      </c>
    </row>
    <row r="16" spans="1:7" s="15" customFormat="1" ht="45" customHeight="1">
      <c r="A16" s="10" t="s">
        <v>472</v>
      </c>
      <c r="B16" s="13">
        <f t="shared" si="0"/>
        <v>25395</v>
      </c>
      <c r="C16" s="13">
        <f t="shared" si="1"/>
        <v>25221</v>
      </c>
      <c r="D16" s="11">
        <f>'6歷年退離(政) (2)'!D17+'7歷年退離(公) (2)'!D17+'8歷年退離(教) (2)'!D17+'9歷年退離(軍) (2)'!D16</f>
        <v>9469</v>
      </c>
      <c r="E16" s="11">
        <f>'6歷年退離(政) (2)'!E17+'7歷年退離(公) (2)'!E17+'8歷年退離(教) (2)'!E17+'9歷年退離(軍) (2)'!E16</f>
        <v>15119</v>
      </c>
      <c r="F16" s="11">
        <f>'6歷年退離(政) (2)'!F17+'7歷年退離(公) (2)'!F17+'8歷年退離(教) (2)'!F17</f>
        <v>633</v>
      </c>
      <c r="G16" s="11">
        <f>'7歷年退離(公) (2)'!G17+'8歷年退離(教) (2)'!G17</f>
        <v>174</v>
      </c>
    </row>
    <row r="17" spans="1:7" s="15" customFormat="1" ht="45" customHeight="1">
      <c r="A17" s="10" t="s">
        <v>274</v>
      </c>
      <c r="B17" s="13">
        <f t="shared" si="0"/>
        <v>19976</v>
      </c>
      <c r="C17" s="13">
        <f t="shared" si="1"/>
        <v>19825</v>
      </c>
      <c r="D17" s="11">
        <f>'6歷年退離(政) (2)'!D18+'7歷年退離(公) (2)'!D18+'8歷年退離(教) (2)'!D18+'9歷年退離(軍) (2)'!D17</f>
        <v>5761</v>
      </c>
      <c r="E17" s="11">
        <f>'6歷年退離(政) (2)'!E18+'7歷年退離(公) (2)'!E18+'8歷年退離(教) (2)'!E18+'9歷年退離(軍) (2)'!E17</f>
        <v>13649</v>
      </c>
      <c r="F17" s="11">
        <f>'6歷年退離(政) (2)'!F18+'7歷年退離(公) (2)'!F18+'8歷年退離(教) (2)'!F18</f>
        <v>415</v>
      </c>
      <c r="G17" s="11">
        <f>'7歷年退離(公) (2)'!G18+'8歷年退離(教) (2)'!G18</f>
        <v>151</v>
      </c>
    </row>
    <row r="18" spans="1:7" s="12" customFormat="1" ht="21" customHeight="1">
      <c r="A18" s="36" t="s">
        <v>473</v>
      </c>
      <c r="B18" s="36"/>
      <c r="C18" s="36"/>
      <c r="D18" s="36"/>
      <c r="E18" s="36"/>
      <c r="F18" s="36"/>
      <c r="G18" s="36"/>
    </row>
    <row r="19" spans="1:7" ht="19.5" customHeight="1">
      <c r="A19" s="18"/>
      <c r="B19" s="37"/>
      <c r="C19" s="37"/>
      <c r="D19" s="37"/>
      <c r="E19" s="37"/>
      <c r="F19" s="37"/>
      <c r="G19" s="37"/>
    </row>
  </sheetData>
  <mergeCells count="6">
    <mergeCell ref="A1:G1"/>
    <mergeCell ref="G3:G4"/>
    <mergeCell ref="A2:F2"/>
    <mergeCell ref="B3:B4"/>
    <mergeCell ref="A3:A4"/>
    <mergeCell ref="C3:F3"/>
  </mergeCells>
  <printOptions/>
  <pageMargins left="0.6299212598425197" right="0" top="0.5905511811023623"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23"/>
  <sheetViews>
    <sheetView workbookViewId="0" topLeftCell="A10">
      <selection activeCell="C4" sqref="C4:F4"/>
    </sheetView>
  </sheetViews>
  <sheetFormatPr defaultColWidth="9.00390625" defaultRowHeight="74.25" customHeight="1"/>
  <cols>
    <col min="1" max="1" width="8.875" style="52" customWidth="1"/>
    <col min="2" max="2" width="10.875" style="1" customWidth="1"/>
    <col min="3" max="3" width="12.375" style="1" customWidth="1"/>
    <col min="4" max="4" width="14.375" style="1" customWidth="1"/>
    <col min="5" max="5" width="12.625" style="1" customWidth="1"/>
    <col min="6" max="6" width="17.75390625" style="1" customWidth="1"/>
    <col min="7" max="7" width="10.375" style="1" customWidth="1"/>
    <col min="8" max="16384" width="8.25390625" style="1" customWidth="1"/>
  </cols>
  <sheetData>
    <row r="1" spans="1:7" ht="30.75" customHeight="1">
      <c r="A1" s="667" t="s">
        <v>659</v>
      </c>
      <c r="B1" s="667"/>
      <c r="C1" s="667"/>
      <c r="D1" s="667"/>
      <c r="E1" s="667"/>
      <c r="F1" s="667"/>
      <c r="G1" s="667"/>
    </row>
    <row r="2" spans="1:9" s="81" customFormat="1" ht="24.75" customHeight="1">
      <c r="A2" s="588" t="s">
        <v>660</v>
      </c>
      <c r="B2" s="588"/>
      <c r="C2" s="588"/>
      <c r="D2" s="588"/>
      <c r="E2" s="588"/>
      <c r="F2" s="588"/>
      <c r="G2" s="588"/>
      <c r="H2" s="588"/>
      <c r="I2" s="588"/>
    </row>
    <row r="3" spans="1:7" s="5" customFormat="1" ht="30.75" customHeight="1">
      <c r="A3" s="530" t="s">
        <v>961</v>
      </c>
      <c r="B3" s="530"/>
      <c r="C3" s="530"/>
      <c r="D3" s="530" t="s">
        <v>962</v>
      </c>
      <c r="E3" s="530"/>
      <c r="F3" s="530"/>
      <c r="G3" s="20" t="s">
        <v>831</v>
      </c>
    </row>
    <row r="4" spans="1:8" s="5" customFormat="1" ht="33.75" customHeight="1">
      <c r="A4" s="663" t="s">
        <v>454</v>
      </c>
      <c r="B4" s="616" t="s">
        <v>661</v>
      </c>
      <c r="C4" s="617" t="s">
        <v>963</v>
      </c>
      <c r="D4" s="617"/>
      <c r="E4" s="617"/>
      <c r="F4" s="617"/>
      <c r="G4" s="602" t="s">
        <v>457</v>
      </c>
      <c r="H4" s="34"/>
    </row>
    <row r="5" spans="1:8" s="5" customFormat="1" ht="33.75" customHeight="1">
      <c r="A5" s="663"/>
      <c r="B5" s="616"/>
      <c r="C5" s="25" t="s">
        <v>662</v>
      </c>
      <c r="D5" s="23" t="s">
        <v>459</v>
      </c>
      <c r="E5" s="23" t="s">
        <v>460</v>
      </c>
      <c r="F5" s="23" t="s">
        <v>461</v>
      </c>
      <c r="G5" s="602"/>
      <c r="H5" s="34"/>
    </row>
    <row r="6" spans="1:7" s="12" customFormat="1" ht="42.75" customHeight="1">
      <c r="A6" s="21" t="s">
        <v>463</v>
      </c>
      <c r="B6" s="98">
        <v>59.12835727670206</v>
      </c>
      <c r="C6" s="98">
        <v>60.91042174973858</v>
      </c>
      <c r="D6" s="98">
        <v>61.47357926221336</v>
      </c>
      <c r="E6" s="98">
        <v>60.09225589225589</v>
      </c>
      <c r="F6" s="98">
        <v>62.61679790026247</v>
      </c>
      <c r="G6" s="98">
        <v>43.77477477477478</v>
      </c>
    </row>
    <row r="7" spans="1:7" s="12" customFormat="1" ht="42.75" customHeight="1">
      <c r="A7" s="28" t="s">
        <v>464</v>
      </c>
      <c r="B7" s="98">
        <v>44.613497720413534</v>
      </c>
      <c r="C7" s="98">
        <v>44.824985891647856</v>
      </c>
      <c r="D7" s="98">
        <v>36.2686496133254</v>
      </c>
      <c r="E7" s="98">
        <v>55.9739652870494</v>
      </c>
      <c r="F7" s="98">
        <v>61.90602975724354</v>
      </c>
      <c r="G7" s="98">
        <v>42.46743020758769</v>
      </c>
    </row>
    <row r="8" spans="1:7" s="12" customFormat="1" ht="42.75" customHeight="1">
      <c r="A8" s="28" t="s">
        <v>465</v>
      </c>
      <c r="B8" s="98">
        <v>41.043292301272686</v>
      </c>
      <c r="C8" s="98">
        <v>41.024539225580284</v>
      </c>
      <c r="D8" s="98">
        <v>32.79834795197139</v>
      </c>
      <c r="E8" s="98">
        <v>53.299024730059216</v>
      </c>
      <c r="F8" s="98">
        <v>60.488077496274215</v>
      </c>
      <c r="G8" s="98">
        <v>42.06666666666667</v>
      </c>
    </row>
    <row r="9" spans="1:7" s="12" customFormat="1" ht="42.75" customHeight="1">
      <c r="A9" s="28" t="s">
        <v>466</v>
      </c>
      <c r="B9" s="98">
        <v>42.194226420114404</v>
      </c>
      <c r="C9" s="98">
        <v>42.1476935902186</v>
      </c>
      <c r="D9" s="98">
        <v>32.45743773456158</v>
      </c>
      <c r="E9" s="98">
        <v>52.51570366818509</v>
      </c>
      <c r="F9" s="98">
        <v>59.91874180865007</v>
      </c>
      <c r="G9" s="98">
        <v>43.24191866527633</v>
      </c>
    </row>
    <row r="10" spans="1:7" s="12" customFormat="1" ht="42.75" customHeight="1">
      <c r="A10" s="29" t="s">
        <v>467</v>
      </c>
      <c r="B10" s="98">
        <v>43.54742357135141</v>
      </c>
      <c r="C10" s="98">
        <v>43.57035451651849</v>
      </c>
      <c r="D10" s="98">
        <v>32.24722615675165</v>
      </c>
      <c r="E10" s="98">
        <v>52.301026918636445</v>
      </c>
      <c r="F10" s="98">
        <v>59.402891883010184</v>
      </c>
      <c r="G10" s="98">
        <v>42.11643835616438</v>
      </c>
    </row>
    <row r="11" spans="1:7" s="12" customFormat="1" ht="42.75" customHeight="1">
      <c r="A11" s="28" t="s">
        <v>468</v>
      </c>
      <c r="B11" s="98">
        <v>45.86259541984733</v>
      </c>
      <c r="C11" s="98">
        <v>45.996529557913</v>
      </c>
      <c r="D11" s="98">
        <v>33.7934374382289</v>
      </c>
      <c r="E11" s="98">
        <v>53.358783224154806</v>
      </c>
      <c r="F11" s="98">
        <v>59.11848825331971</v>
      </c>
      <c r="G11" s="98">
        <v>44.182987141444116</v>
      </c>
    </row>
    <row r="12" spans="1:7" s="2" customFormat="1" ht="42.75" customHeight="1">
      <c r="A12" s="28" t="s">
        <v>469</v>
      </c>
      <c r="B12" s="99">
        <v>45.356297709923666</v>
      </c>
      <c r="C12" s="99">
        <v>45.361966255428726</v>
      </c>
      <c r="D12" s="99">
        <v>31.561559166583592</v>
      </c>
      <c r="E12" s="99">
        <v>53.4043047056341</v>
      </c>
      <c r="F12" s="99">
        <v>58.966685488424616</v>
      </c>
      <c r="G12" s="99">
        <v>44.5414364640884</v>
      </c>
    </row>
    <row r="13" spans="1:7" s="2" customFormat="1" ht="42.75" customHeight="1">
      <c r="A13" s="28" t="s">
        <v>470</v>
      </c>
      <c r="B13" s="99">
        <v>44.952674820625305</v>
      </c>
      <c r="C13" s="99">
        <v>44.949741204710826</v>
      </c>
      <c r="D13" s="99">
        <v>29.55828347431401</v>
      </c>
      <c r="E13" s="99">
        <v>53.31887933779051</v>
      </c>
      <c r="F13" s="99">
        <v>59.01741884402217</v>
      </c>
      <c r="G13" s="99">
        <v>45.28270042194093</v>
      </c>
    </row>
    <row r="14" spans="1:7" ht="42.75" customHeight="1">
      <c r="A14" s="28" t="s">
        <v>471</v>
      </c>
      <c r="B14" s="99">
        <v>43.44151267199902</v>
      </c>
      <c r="C14" s="99">
        <v>43.44490451764415</v>
      </c>
      <c r="D14" s="99">
        <v>29.388340671018675</v>
      </c>
      <c r="E14" s="99">
        <v>52.65762004175365</v>
      </c>
      <c r="F14" s="99">
        <v>58.396587030716724</v>
      </c>
      <c r="G14" s="99">
        <v>43.03345724907063</v>
      </c>
    </row>
    <row r="15" spans="1:7" ht="42.75" customHeight="1">
      <c r="A15" s="28" t="s">
        <v>762</v>
      </c>
      <c r="B15" s="99">
        <v>42.4187</v>
      </c>
      <c r="C15" s="99">
        <v>42.4226</v>
      </c>
      <c r="D15" s="99">
        <v>27.894</v>
      </c>
      <c r="E15" s="99">
        <v>51.8832</v>
      </c>
      <c r="F15" s="99">
        <v>58.6785</v>
      </c>
      <c r="G15" s="99">
        <v>41.8818</v>
      </c>
    </row>
    <row r="16" spans="1:7" ht="42.75" customHeight="1">
      <c r="A16" s="28" t="s">
        <v>472</v>
      </c>
      <c r="B16" s="99">
        <v>42.94</v>
      </c>
      <c r="C16" s="99">
        <v>42.94</v>
      </c>
      <c r="D16" s="99">
        <v>28.45</v>
      </c>
      <c r="E16" s="99">
        <v>51.37</v>
      </c>
      <c r="F16" s="99">
        <v>58.42</v>
      </c>
      <c r="G16" s="99">
        <v>43.32</v>
      </c>
    </row>
    <row r="17" spans="1:7" ht="42.75" customHeight="1">
      <c r="A17" s="24" t="s">
        <v>274</v>
      </c>
      <c r="B17" s="440">
        <v>45.49</v>
      </c>
      <c r="C17" s="100">
        <v>45.51</v>
      </c>
      <c r="D17" s="100">
        <v>29.9</v>
      </c>
      <c r="E17" s="100">
        <v>51.7</v>
      </c>
      <c r="F17" s="100">
        <v>58.55</v>
      </c>
      <c r="G17" s="100">
        <v>43.05</v>
      </c>
    </row>
    <row r="18" spans="1:7" ht="16.5" customHeight="1">
      <c r="A18" s="18" t="s">
        <v>635</v>
      </c>
      <c r="B18" s="18"/>
      <c r="C18" s="18"/>
      <c r="D18" s="18"/>
      <c r="E18" s="18"/>
      <c r="F18" s="18"/>
      <c r="G18" s="18"/>
    </row>
    <row r="19" ht="16.5" customHeight="1">
      <c r="A19" s="18" t="s">
        <v>663</v>
      </c>
    </row>
    <row r="20" ht="16.5" customHeight="1">
      <c r="A20" s="18" t="s">
        <v>664</v>
      </c>
    </row>
    <row r="21" ht="16.5" customHeight="1">
      <c r="A21" s="18" t="s">
        <v>665</v>
      </c>
    </row>
    <row r="22" ht="16.5" customHeight="1">
      <c r="A22" s="18" t="s">
        <v>666</v>
      </c>
    </row>
    <row r="23" ht="16.5" customHeight="1">
      <c r="A23" s="18" t="s">
        <v>667</v>
      </c>
    </row>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sheetData>
  <mergeCells count="6">
    <mergeCell ref="A1:G1"/>
    <mergeCell ref="A4:A5"/>
    <mergeCell ref="B4:B5"/>
    <mergeCell ref="C4:F4"/>
    <mergeCell ref="G4:G5"/>
    <mergeCell ref="A2:I2"/>
  </mergeCells>
  <printOptions/>
  <pageMargins left="0.6299212598425197" right="0" top="0.5905511811023623" bottom="0.787401574803149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Q19"/>
  <sheetViews>
    <sheetView workbookViewId="0" topLeftCell="A4">
      <selection activeCell="C2" sqref="C2"/>
    </sheetView>
  </sheetViews>
  <sheetFormatPr defaultColWidth="9.00390625" defaultRowHeight="74.25" customHeight="1"/>
  <cols>
    <col min="1" max="1" width="14.625" style="52" customWidth="1"/>
    <col min="2" max="5" width="16.625" style="1" customWidth="1"/>
    <col min="6" max="16384" width="8.25390625" style="1" customWidth="1"/>
  </cols>
  <sheetData>
    <row r="1" spans="1:5" ht="33" customHeight="1">
      <c r="A1" s="660" t="s">
        <v>668</v>
      </c>
      <c r="B1" s="660"/>
      <c r="C1" s="660"/>
      <c r="D1" s="660"/>
      <c r="E1" s="660"/>
    </row>
    <row r="2" spans="1:5" s="5" customFormat="1" ht="33" customHeight="1">
      <c r="A2" s="530" t="s">
        <v>128</v>
      </c>
      <c r="B2" s="559"/>
      <c r="C2" s="530" t="s">
        <v>962</v>
      </c>
      <c r="D2" s="559"/>
      <c r="E2" s="20" t="s">
        <v>831</v>
      </c>
    </row>
    <row r="3" spans="1:6" s="5" customFormat="1" ht="36" customHeight="1">
      <c r="A3" s="674" t="s">
        <v>454</v>
      </c>
      <c r="B3" s="633" t="s">
        <v>661</v>
      </c>
      <c r="C3" s="643" t="s">
        <v>489</v>
      </c>
      <c r="D3" s="638"/>
      <c r="E3" s="638"/>
      <c r="F3" s="34"/>
    </row>
    <row r="4" spans="1:6" s="5" customFormat="1" ht="36" customHeight="1">
      <c r="A4" s="674"/>
      <c r="B4" s="579"/>
      <c r="C4" s="7" t="s">
        <v>491</v>
      </c>
      <c r="D4" s="8" t="s">
        <v>492</v>
      </c>
      <c r="E4" s="9" t="s">
        <v>669</v>
      </c>
      <c r="F4" s="34"/>
    </row>
    <row r="5" spans="1:5" s="12" customFormat="1" ht="51" customHeight="1">
      <c r="A5" s="35" t="s">
        <v>463</v>
      </c>
      <c r="B5" s="98">
        <v>62</v>
      </c>
      <c r="C5" s="98">
        <v>0</v>
      </c>
      <c r="D5" s="98">
        <v>62</v>
      </c>
      <c r="E5" s="98">
        <v>0</v>
      </c>
    </row>
    <row r="6" spans="1:5" s="12" customFormat="1" ht="51" customHeight="1">
      <c r="A6" s="10" t="s">
        <v>464</v>
      </c>
      <c r="B6" s="98">
        <v>66.47368421052632</v>
      </c>
      <c r="C6" s="98">
        <v>68.42857142857143</v>
      </c>
      <c r="D6" s="98">
        <v>62.30769230769231</v>
      </c>
      <c r="E6" s="98">
        <v>68.72222222222223</v>
      </c>
    </row>
    <row r="7" spans="1:5" s="12" customFormat="1" ht="51" customHeight="1">
      <c r="A7" s="10" t="s">
        <v>465</v>
      </c>
      <c r="B7" s="98">
        <v>63.54545454545455</v>
      </c>
      <c r="C7" s="98">
        <v>67.5</v>
      </c>
      <c r="D7" s="98">
        <v>61.4</v>
      </c>
      <c r="E7" s="98">
        <v>61</v>
      </c>
    </row>
    <row r="8" spans="1:5" s="12" customFormat="1" ht="51" customHeight="1">
      <c r="A8" s="10" t="s">
        <v>466</v>
      </c>
      <c r="B8" s="98">
        <v>63.44827586206897</v>
      </c>
      <c r="C8" s="98">
        <v>66.44444444444444</v>
      </c>
      <c r="D8" s="98">
        <v>59.61538461538461</v>
      </c>
      <c r="E8" s="98">
        <v>66.71428571428571</v>
      </c>
    </row>
    <row r="9" spans="1:5" s="12" customFormat="1" ht="51" customHeight="1">
      <c r="A9" s="14" t="s">
        <v>964</v>
      </c>
      <c r="B9" s="98">
        <v>59.4320987654321</v>
      </c>
      <c r="C9" s="98">
        <v>60.13333333333333</v>
      </c>
      <c r="D9" s="98">
        <v>58.69387755102041</v>
      </c>
      <c r="E9" s="98">
        <v>67</v>
      </c>
    </row>
    <row r="10" spans="1:5" s="12" customFormat="1" ht="51" customHeight="1">
      <c r="A10" s="10" t="s">
        <v>468</v>
      </c>
      <c r="B10" s="98">
        <v>58.45454545454545</v>
      </c>
      <c r="C10" s="98">
        <v>57.18181818181818</v>
      </c>
      <c r="D10" s="98">
        <v>58.8</v>
      </c>
      <c r="E10" s="98">
        <v>69</v>
      </c>
    </row>
    <row r="11" spans="1:5" s="2" customFormat="1" ht="51" customHeight="1">
      <c r="A11" s="10" t="s">
        <v>469</v>
      </c>
      <c r="B11" s="99">
        <v>62.90909090909091</v>
      </c>
      <c r="C11" s="99">
        <v>62.666666666666664</v>
      </c>
      <c r="D11" s="99">
        <v>62.5</v>
      </c>
      <c r="E11" s="99">
        <v>68.5</v>
      </c>
    </row>
    <row r="12" spans="1:5" s="2" customFormat="1" ht="51" customHeight="1">
      <c r="A12" s="10" t="s">
        <v>470</v>
      </c>
      <c r="B12" s="99">
        <v>57.5</v>
      </c>
      <c r="C12" s="99">
        <v>53.5</v>
      </c>
      <c r="D12" s="99">
        <v>59.666666666666664</v>
      </c>
      <c r="E12" s="99">
        <v>67</v>
      </c>
    </row>
    <row r="13" spans="1:17" ht="51" customHeight="1">
      <c r="A13" s="10" t="s">
        <v>471</v>
      </c>
      <c r="B13" s="99">
        <v>57.24242424242424</v>
      </c>
      <c r="C13" s="99">
        <v>55.42857142857143</v>
      </c>
      <c r="D13" s="99">
        <v>57.77777777777778</v>
      </c>
      <c r="E13" s="99">
        <v>68.33333333333333</v>
      </c>
      <c r="F13" s="2"/>
      <c r="G13" s="2"/>
      <c r="H13" s="2"/>
      <c r="I13" s="2"/>
      <c r="J13" s="2"/>
      <c r="K13" s="2"/>
      <c r="L13" s="2"/>
      <c r="M13" s="2"/>
      <c r="N13" s="2"/>
      <c r="O13" s="2"/>
      <c r="P13" s="2"/>
      <c r="Q13" s="2"/>
    </row>
    <row r="14" spans="1:17" ht="51" customHeight="1">
      <c r="A14" s="10" t="s">
        <v>762</v>
      </c>
      <c r="B14" s="99">
        <v>61.6429</v>
      </c>
      <c r="C14" s="99">
        <v>58.8333</v>
      </c>
      <c r="D14" s="99">
        <v>63.2857</v>
      </c>
      <c r="E14" s="99">
        <v>67</v>
      </c>
      <c r="F14" s="2"/>
      <c r="G14" s="2"/>
      <c r="H14" s="2"/>
      <c r="I14" s="2"/>
      <c r="J14" s="2"/>
      <c r="K14" s="2"/>
      <c r="L14" s="2"/>
      <c r="M14" s="2"/>
      <c r="N14" s="2"/>
      <c r="O14" s="2"/>
      <c r="P14" s="2"/>
      <c r="Q14" s="2"/>
    </row>
    <row r="15" spans="1:17" ht="51" customHeight="1">
      <c r="A15" s="10" t="s">
        <v>472</v>
      </c>
      <c r="B15" s="99">
        <v>61.38</v>
      </c>
      <c r="C15" s="99">
        <v>58.2</v>
      </c>
      <c r="D15" s="99">
        <v>60</v>
      </c>
      <c r="E15" s="99">
        <v>69</v>
      </c>
      <c r="F15" s="2"/>
      <c r="G15" s="2"/>
      <c r="H15" s="2"/>
      <c r="I15" s="2"/>
      <c r="J15" s="2"/>
      <c r="K15" s="2"/>
      <c r="L15" s="2"/>
      <c r="M15" s="2"/>
      <c r="N15" s="2"/>
      <c r="O15" s="2"/>
      <c r="P15" s="2"/>
      <c r="Q15" s="2"/>
    </row>
    <row r="16" spans="1:17" ht="51" customHeight="1">
      <c r="A16" s="10" t="s">
        <v>274</v>
      </c>
      <c r="B16" s="99">
        <v>63.53</v>
      </c>
      <c r="C16" s="99">
        <v>60.13</v>
      </c>
      <c r="D16" s="99">
        <v>65.86</v>
      </c>
      <c r="E16" s="99">
        <v>69</v>
      </c>
      <c r="F16" s="2"/>
      <c r="G16" s="2"/>
      <c r="H16" s="2"/>
      <c r="I16" s="2"/>
      <c r="J16" s="2"/>
      <c r="K16" s="2"/>
      <c r="L16" s="2"/>
      <c r="M16" s="2"/>
      <c r="N16" s="2"/>
      <c r="O16" s="2"/>
      <c r="P16" s="2"/>
      <c r="Q16" s="2"/>
    </row>
    <row r="17" spans="1:17" s="2" customFormat="1" ht="19.5" customHeight="1">
      <c r="A17" s="587" t="s">
        <v>496</v>
      </c>
      <c r="B17" s="587"/>
      <c r="C17" s="587"/>
      <c r="D17" s="587"/>
      <c r="E17" s="587"/>
      <c r="F17" s="50"/>
      <c r="G17" s="50"/>
      <c r="H17" s="50"/>
      <c r="I17" s="50"/>
      <c r="J17" s="50"/>
      <c r="K17" s="50"/>
      <c r="L17" s="50"/>
      <c r="M17" s="50"/>
      <c r="N17" s="50"/>
      <c r="O17" s="50"/>
      <c r="P17" s="50"/>
      <c r="Q17" s="50"/>
    </row>
    <row r="18" spans="1:17" ht="19.5" customHeight="1">
      <c r="A18" s="50"/>
      <c r="B18" s="50"/>
      <c r="C18" s="50"/>
      <c r="D18" s="50"/>
      <c r="E18" s="50"/>
      <c r="F18" s="50"/>
      <c r="G18" s="50"/>
      <c r="H18" s="50"/>
      <c r="I18" s="50"/>
      <c r="J18" s="50"/>
      <c r="K18" s="50"/>
      <c r="L18" s="50"/>
      <c r="M18" s="50"/>
      <c r="N18" s="50"/>
      <c r="O18" s="50"/>
      <c r="P18" s="50"/>
      <c r="Q18" s="50"/>
    </row>
    <row r="19" spans="1:5" ht="19.5" customHeight="1">
      <c r="A19" s="18"/>
      <c r="B19" s="18"/>
      <c r="C19" s="18"/>
      <c r="D19" s="18"/>
      <c r="E19" s="18"/>
    </row>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sheetData>
  <mergeCells count="5">
    <mergeCell ref="A17:E17"/>
    <mergeCell ref="A1:E1"/>
    <mergeCell ref="A3:A4"/>
    <mergeCell ref="C3:E3"/>
    <mergeCell ref="B3:B4"/>
  </mergeCells>
  <printOptions/>
  <pageMargins left="0.6299212598425197" right="0" top="0.5905511811023623" bottom="0.787401574803149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S19"/>
  <sheetViews>
    <sheetView workbookViewId="0" topLeftCell="A1">
      <selection activeCell="D5" sqref="D5"/>
    </sheetView>
  </sheetViews>
  <sheetFormatPr defaultColWidth="9.00390625" defaultRowHeight="74.25" customHeight="1"/>
  <cols>
    <col min="1" max="1" width="12.00390625" style="52" customWidth="1"/>
    <col min="2" max="2" width="11.375" style="1" customWidth="1"/>
    <col min="3" max="3" width="12.625" style="1" customWidth="1"/>
    <col min="4" max="5" width="11.375" style="1" customWidth="1"/>
    <col min="6" max="6" width="12.875" style="1" customWidth="1"/>
    <col min="7" max="7" width="11.375" style="1" customWidth="1"/>
    <col min="8" max="16384" width="8.25390625" style="1" customWidth="1"/>
  </cols>
  <sheetData>
    <row r="1" spans="1:7" ht="33" customHeight="1">
      <c r="A1" s="660" t="s">
        <v>670</v>
      </c>
      <c r="B1" s="660"/>
      <c r="C1" s="660"/>
      <c r="D1" s="660"/>
      <c r="E1" s="660"/>
      <c r="F1" s="660"/>
      <c r="G1" s="660"/>
    </row>
    <row r="2" spans="1:7" s="5" customFormat="1" ht="33" customHeight="1" thickBot="1">
      <c r="A2" s="552" t="s">
        <v>113</v>
      </c>
      <c r="B2" s="552"/>
      <c r="C2" s="659" t="s">
        <v>114</v>
      </c>
      <c r="D2" s="659"/>
      <c r="E2" s="659"/>
      <c r="F2" s="552"/>
      <c r="G2" s="3" t="s">
        <v>671</v>
      </c>
    </row>
    <row r="3" spans="1:8" s="5" customFormat="1" ht="29.25" customHeight="1">
      <c r="A3" s="597" t="s">
        <v>454</v>
      </c>
      <c r="B3" s="580" t="s">
        <v>661</v>
      </c>
      <c r="C3" s="603" t="s">
        <v>499</v>
      </c>
      <c r="D3" s="603"/>
      <c r="E3" s="603"/>
      <c r="F3" s="603"/>
      <c r="G3" s="581" t="s">
        <v>457</v>
      </c>
      <c r="H3" s="34"/>
    </row>
    <row r="4" spans="1:8" s="5" customFormat="1" ht="51" customHeight="1">
      <c r="A4" s="674"/>
      <c r="B4" s="673"/>
      <c r="C4" s="7" t="s">
        <v>662</v>
      </c>
      <c r="D4" s="7" t="s">
        <v>567</v>
      </c>
      <c r="E4" s="8" t="s">
        <v>501</v>
      </c>
      <c r="F4" s="8" t="s">
        <v>502</v>
      </c>
      <c r="G4" s="672"/>
      <c r="H4" s="34"/>
    </row>
    <row r="5" spans="1:7" s="12" customFormat="1" ht="51" customHeight="1">
      <c r="A5" s="35" t="s">
        <v>463</v>
      </c>
      <c r="B5" s="98">
        <v>59.39497188223619</v>
      </c>
      <c r="C5" s="98">
        <v>61.135343876425154</v>
      </c>
      <c r="D5" s="98">
        <v>61.7602523659306</v>
      </c>
      <c r="E5" s="98">
        <v>60.258156028368795</v>
      </c>
      <c r="F5" s="98">
        <v>62.93016759776536</v>
      </c>
      <c r="G5" s="98">
        <v>43.828947368421055</v>
      </c>
    </row>
    <row r="6" spans="1:7" s="12" customFormat="1" ht="51" customHeight="1">
      <c r="A6" s="10" t="s">
        <v>464</v>
      </c>
      <c r="B6" s="98">
        <v>56.599537448852516</v>
      </c>
      <c r="C6" s="98">
        <v>60.86274055182008</v>
      </c>
      <c r="D6" s="98">
        <v>61.908361204013374</v>
      </c>
      <c r="E6" s="98">
        <v>59.39008042895443</v>
      </c>
      <c r="F6" s="98">
        <v>63.85</v>
      </c>
      <c r="G6" s="98">
        <v>42.54204892966361</v>
      </c>
    </row>
    <row r="7" spans="1:7" s="12" customFormat="1" ht="51" customHeight="1">
      <c r="A7" s="10" t="s">
        <v>465</v>
      </c>
      <c r="B7" s="98">
        <v>59.301927194860816</v>
      </c>
      <c r="C7" s="98">
        <v>60.55763150330555</v>
      </c>
      <c r="D7" s="98">
        <v>60.83937823834197</v>
      </c>
      <c r="E7" s="98">
        <v>59.76664801343033</v>
      </c>
      <c r="F7" s="98">
        <v>62.5936329588015</v>
      </c>
      <c r="G7" s="98">
        <v>42.30350194552529</v>
      </c>
    </row>
    <row r="8" spans="1:7" s="12" customFormat="1" ht="51" customHeight="1">
      <c r="A8" s="10" t="s">
        <v>466</v>
      </c>
      <c r="B8" s="98">
        <v>55.95643939393939</v>
      </c>
      <c r="C8" s="98">
        <v>58.792214488270176</v>
      </c>
      <c r="D8" s="98">
        <v>59.65430954587581</v>
      </c>
      <c r="E8" s="98">
        <v>57.6458061712299</v>
      </c>
      <c r="F8" s="98">
        <v>62.21442885771543</v>
      </c>
      <c r="G8" s="98">
        <v>43.356242840778926</v>
      </c>
    </row>
    <row r="9" spans="1:7" s="12" customFormat="1" ht="51" customHeight="1">
      <c r="A9" s="14" t="s">
        <v>137</v>
      </c>
      <c r="B9" s="98">
        <v>57.334542157751585</v>
      </c>
      <c r="C9" s="98">
        <v>58.33094120894287</v>
      </c>
      <c r="D9" s="98">
        <v>58.9382951653944</v>
      </c>
      <c r="E9" s="98">
        <v>57.49326086956522</v>
      </c>
      <c r="F9" s="98">
        <v>61.02979515828678</v>
      </c>
      <c r="G9" s="98">
        <v>42.13473684210526</v>
      </c>
    </row>
    <row r="10" spans="1:7" s="12" customFormat="1" ht="51" customHeight="1">
      <c r="A10" s="10" t="s">
        <v>468</v>
      </c>
      <c r="B10" s="98">
        <v>54.03365810451727</v>
      </c>
      <c r="C10" s="98">
        <v>56.712875475955435</v>
      </c>
      <c r="D10" s="98">
        <v>58.016548463356976</v>
      </c>
      <c r="E10" s="98">
        <v>55.9201015823403</v>
      </c>
      <c r="F10" s="98">
        <v>60.132290184921764</v>
      </c>
      <c r="G10" s="98">
        <v>44.245749613601234</v>
      </c>
    </row>
    <row r="11" spans="1:7" s="2" customFormat="1" ht="51" customHeight="1">
      <c r="A11" s="10" t="s">
        <v>469</v>
      </c>
      <c r="B11" s="99">
        <v>56.37091130381865</v>
      </c>
      <c r="C11" s="99">
        <v>56.59913124418244</v>
      </c>
      <c r="D11" s="99">
        <v>58.0395809080326</v>
      </c>
      <c r="E11" s="99">
        <v>55.925060435132956</v>
      </c>
      <c r="F11" s="99">
        <v>59.98394863563403</v>
      </c>
      <c r="G11" s="99">
        <v>44.78740157480315</v>
      </c>
    </row>
    <row r="12" spans="1:7" s="2" customFormat="1" ht="51" customHeight="1">
      <c r="A12" s="10" t="s">
        <v>470</v>
      </c>
      <c r="B12" s="99">
        <v>55.62098814755627</v>
      </c>
      <c r="C12" s="99">
        <v>55.85809888008741</v>
      </c>
      <c r="D12" s="99">
        <v>57.18181818181818</v>
      </c>
      <c r="E12" s="99">
        <v>55.40772325020112</v>
      </c>
      <c r="F12" s="99">
        <v>59.72709923664122</v>
      </c>
      <c r="G12" s="99">
        <v>46.336898395721924</v>
      </c>
    </row>
    <row r="13" spans="1:19" ht="51" customHeight="1">
      <c r="A13" s="10" t="s">
        <v>471</v>
      </c>
      <c r="B13" s="99">
        <v>55.49745240010727</v>
      </c>
      <c r="C13" s="99">
        <v>55.85235732009926</v>
      </c>
      <c r="D13" s="99">
        <v>57.794238683127574</v>
      </c>
      <c r="E13" s="99">
        <v>55.404671717171716</v>
      </c>
      <c r="F13" s="99">
        <v>60.2337962962963</v>
      </c>
      <c r="G13" s="99">
        <v>42.877450980392155</v>
      </c>
      <c r="H13" s="2"/>
      <c r="I13" s="2"/>
      <c r="J13" s="2"/>
      <c r="K13" s="2"/>
      <c r="L13" s="2"/>
      <c r="M13" s="2"/>
      <c r="N13" s="2"/>
      <c r="O13" s="2"/>
      <c r="P13" s="2"/>
      <c r="Q13" s="2"/>
      <c r="R13" s="2"/>
      <c r="S13" s="2"/>
    </row>
    <row r="14" spans="1:19" ht="51" customHeight="1">
      <c r="A14" s="10" t="s">
        <v>762</v>
      </c>
      <c r="B14" s="99">
        <v>55.1526</v>
      </c>
      <c r="C14" s="99">
        <v>55.4077</v>
      </c>
      <c r="D14" s="99">
        <v>56.7234</v>
      </c>
      <c r="E14" s="99">
        <v>55.1354</v>
      </c>
      <c r="F14" s="99">
        <v>59.3707</v>
      </c>
      <c r="G14" s="99">
        <v>42.0129</v>
      </c>
      <c r="H14" s="2"/>
      <c r="I14" s="2"/>
      <c r="J14" s="2"/>
      <c r="K14" s="2"/>
      <c r="L14" s="2"/>
      <c r="M14" s="2"/>
      <c r="N14" s="2"/>
      <c r="O14" s="2"/>
      <c r="P14" s="2"/>
      <c r="Q14" s="2"/>
      <c r="R14" s="2"/>
      <c r="S14" s="2"/>
    </row>
    <row r="15" spans="1:19" ht="51" customHeight="1">
      <c r="A15" s="10" t="s">
        <v>472</v>
      </c>
      <c r="B15" s="99">
        <v>55.03</v>
      </c>
      <c r="C15" s="99">
        <v>55.21</v>
      </c>
      <c r="D15" s="99">
        <v>55.49</v>
      </c>
      <c r="E15" s="99">
        <v>55.01</v>
      </c>
      <c r="F15" s="99">
        <v>59.48</v>
      </c>
      <c r="G15" s="99">
        <v>43.49</v>
      </c>
      <c r="H15" s="2"/>
      <c r="I15" s="2"/>
      <c r="J15" s="2"/>
      <c r="K15" s="2"/>
      <c r="L15" s="2"/>
      <c r="M15" s="2"/>
      <c r="N15" s="2"/>
      <c r="O15" s="2"/>
      <c r="P15" s="2"/>
      <c r="Q15" s="2"/>
      <c r="R15" s="2"/>
      <c r="S15" s="2"/>
    </row>
    <row r="16" spans="1:19" ht="51" customHeight="1">
      <c r="A16" s="10" t="s">
        <v>274</v>
      </c>
      <c r="B16" s="99">
        <v>55.32</v>
      </c>
      <c r="C16" s="99">
        <v>55.47</v>
      </c>
      <c r="D16" s="99">
        <v>56.5</v>
      </c>
      <c r="E16" s="99">
        <v>55.29</v>
      </c>
      <c r="F16" s="99">
        <v>59.21</v>
      </c>
      <c r="G16" s="99">
        <v>43.56</v>
      </c>
      <c r="H16" s="2"/>
      <c r="I16" s="2"/>
      <c r="J16" s="2"/>
      <c r="K16" s="2"/>
      <c r="L16" s="2"/>
      <c r="M16" s="2"/>
      <c r="N16" s="2"/>
      <c r="O16" s="2"/>
      <c r="P16" s="2"/>
      <c r="Q16" s="2"/>
      <c r="R16" s="2"/>
      <c r="S16" s="2"/>
    </row>
    <row r="17" spans="1:19" s="2" customFormat="1" ht="19.5" customHeight="1">
      <c r="A17" s="587" t="s">
        <v>503</v>
      </c>
      <c r="B17" s="587"/>
      <c r="C17" s="587"/>
      <c r="D17" s="587"/>
      <c r="E17" s="587"/>
      <c r="F17" s="587"/>
      <c r="G17" s="587"/>
      <c r="H17" s="50"/>
      <c r="I17" s="50"/>
      <c r="J17" s="50"/>
      <c r="K17" s="50"/>
      <c r="L17" s="50"/>
      <c r="M17" s="50"/>
      <c r="N17" s="50"/>
      <c r="O17" s="50"/>
      <c r="P17" s="50"/>
      <c r="Q17" s="50"/>
      <c r="R17" s="50"/>
      <c r="S17" s="50"/>
    </row>
    <row r="18" spans="1:19" ht="19.5" customHeight="1">
      <c r="A18" s="50"/>
      <c r="B18" s="50"/>
      <c r="C18" s="50"/>
      <c r="D18" s="50"/>
      <c r="E18" s="50"/>
      <c r="F18" s="50"/>
      <c r="G18" s="50"/>
      <c r="H18" s="50"/>
      <c r="I18" s="50"/>
      <c r="J18" s="50"/>
      <c r="K18" s="50"/>
      <c r="L18" s="50"/>
      <c r="M18" s="50"/>
      <c r="N18" s="50"/>
      <c r="O18" s="50"/>
      <c r="P18" s="50"/>
      <c r="Q18" s="50"/>
      <c r="R18" s="50"/>
      <c r="S18" s="50"/>
    </row>
    <row r="19" spans="1:7" ht="19.5" customHeight="1">
      <c r="A19" s="18"/>
      <c r="B19" s="18"/>
      <c r="C19" s="18"/>
      <c r="D19" s="18"/>
      <c r="E19" s="18"/>
      <c r="F19" s="18"/>
      <c r="G19" s="18"/>
    </row>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sheetData>
  <mergeCells count="7">
    <mergeCell ref="A17:G17"/>
    <mergeCell ref="C2:E2"/>
    <mergeCell ref="A1:G1"/>
    <mergeCell ref="A3:A4"/>
    <mergeCell ref="B3:B4"/>
    <mergeCell ref="C3:F3"/>
    <mergeCell ref="G3:G4"/>
  </mergeCells>
  <printOptions/>
  <pageMargins left="0.6299212598425197" right="0" top="0.5905511811023623" bottom="0.787401574803149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17"/>
  <sheetViews>
    <sheetView workbookViewId="0" topLeftCell="A7">
      <selection activeCell="A10" sqref="A10"/>
    </sheetView>
  </sheetViews>
  <sheetFormatPr defaultColWidth="9.00390625" defaultRowHeight="74.25" customHeight="1"/>
  <cols>
    <col min="1" max="1" width="11.375" style="52" customWidth="1"/>
    <col min="2" max="2" width="11.625" style="1" customWidth="1"/>
    <col min="3" max="3" width="12.625" style="1" customWidth="1"/>
    <col min="4" max="5" width="11.625" style="1" customWidth="1"/>
    <col min="6" max="6" width="12.625" style="1" customWidth="1"/>
    <col min="7" max="7" width="11.625" style="1" customWidth="1"/>
    <col min="8" max="16384" width="8.25390625" style="1" customWidth="1"/>
  </cols>
  <sheetData>
    <row r="1" spans="1:7" ht="33" customHeight="1">
      <c r="A1" s="660" t="s">
        <v>672</v>
      </c>
      <c r="B1" s="660"/>
      <c r="C1" s="660"/>
      <c r="D1" s="660"/>
      <c r="E1" s="660"/>
      <c r="F1" s="660"/>
      <c r="G1" s="660"/>
    </row>
    <row r="2" spans="1:7" s="5" customFormat="1" ht="33" customHeight="1" thickBot="1">
      <c r="A2" s="552" t="s">
        <v>115</v>
      </c>
      <c r="B2" s="552"/>
      <c r="C2" s="659" t="s">
        <v>116</v>
      </c>
      <c r="D2" s="659"/>
      <c r="E2" s="659"/>
      <c r="F2" s="552"/>
      <c r="G2" s="3" t="s">
        <v>831</v>
      </c>
    </row>
    <row r="3" spans="1:8" s="5" customFormat="1" ht="30" customHeight="1">
      <c r="A3" s="597" t="s">
        <v>454</v>
      </c>
      <c r="B3" s="580" t="s">
        <v>661</v>
      </c>
      <c r="C3" s="603" t="s">
        <v>499</v>
      </c>
      <c r="D3" s="603"/>
      <c r="E3" s="603"/>
      <c r="F3" s="603"/>
      <c r="G3" s="581" t="s">
        <v>457</v>
      </c>
      <c r="H3" s="34"/>
    </row>
    <row r="4" spans="1:8" s="5" customFormat="1" ht="48.75" customHeight="1">
      <c r="A4" s="674"/>
      <c r="B4" s="673"/>
      <c r="C4" s="7" t="s">
        <v>662</v>
      </c>
      <c r="D4" s="7" t="s">
        <v>567</v>
      </c>
      <c r="E4" s="8" t="s">
        <v>501</v>
      </c>
      <c r="F4" s="8" t="s">
        <v>502</v>
      </c>
      <c r="G4" s="672"/>
      <c r="H4" s="34"/>
    </row>
    <row r="5" spans="1:7" s="12" customFormat="1" ht="51" customHeight="1">
      <c r="A5" s="35" t="s">
        <v>463</v>
      </c>
      <c r="B5" s="98">
        <v>54.38728323699422</v>
      </c>
      <c r="C5" s="98">
        <v>56.638888888888886</v>
      </c>
      <c r="D5" s="98">
        <v>56.20754716981132</v>
      </c>
      <c r="E5" s="98">
        <v>56.60294117647059</v>
      </c>
      <c r="F5" s="98">
        <v>57.73913043478261</v>
      </c>
      <c r="G5" s="98">
        <v>43.206896551724135</v>
      </c>
    </row>
    <row r="6" spans="1:7" s="12" customFormat="1" ht="51" customHeight="1">
      <c r="A6" s="10" t="s">
        <v>464</v>
      </c>
      <c r="B6" s="98">
        <v>57.54951100244499</v>
      </c>
      <c r="C6" s="98">
        <v>58.01320754716981</v>
      </c>
      <c r="D6" s="98">
        <v>58.56620021528525</v>
      </c>
      <c r="E6" s="98">
        <v>56.80025445292621</v>
      </c>
      <c r="F6" s="98">
        <v>60.06480117820324</v>
      </c>
      <c r="G6" s="98">
        <v>41.52173913043478</v>
      </c>
    </row>
    <row r="7" spans="1:7" s="12" customFormat="1" ht="51" customHeight="1">
      <c r="A7" s="10" t="s">
        <v>465</v>
      </c>
      <c r="B7" s="98">
        <v>56.667159034958146</v>
      </c>
      <c r="C7" s="98">
        <v>57.00830606594513</v>
      </c>
      <c r="D7" s="98">
        <v>57.976945244956774</v>
      </c>
      <c r="E7" s="98">
        <v>55.74412041392286</v>
      </c>
      <c r="F7" s="98">
        <v>59.09181141439206</v>
      </c>
      <c r="G7" s="98">
        <v>41.438202247191015</v>
      </c>
    </row>
    <row r="8" spans="1:7" s="12" customFormat="1" ht="51" customHeight="1">
      <c r="A8" s="10" t="s">
        <v>466</v>
      </c>
      <c r="B8" s="98">
        <v>56.02671431002212</v>
      </c>
      <c r="C8" s="98">
        <v>56.233811086168195</v>
      </c>
      <c r="D8" s="98">
        <v>57.590833333333336</v>
      </c>
      <c r="E8" s="98">
        <v>55.06215005599104</v>
      </c>
      <c r="F8" s="98">
        <v>58.74288518155054</v>
      </c>
      <c r="G8" s="98">
        <v>42.08139534883721</v>
      </c>
    </row>
    <row r="9" spans="1:7" s="12" customFormat="1" ht="51" customHeight="1">
      <c r="A9" s="14" t="s">
        <v>797</v>
      </c>
      <c r="B9" s="98">
        <v>55.88114641516345</v>
      </c>
      <c r="C9" s="98">
        <v>56.023309592082136</v>
      </c>
      <c r="D9" s="98">
        <v>57.92529053680133</v>
      </c>
      <c r="E9" s="98">
        <v>54.840699161574534</v>
      </c>
      <c r="F9" s="98">
        <v>58.50686324351805</v>
      </c>
      <c r="G9" s="98">
        <v>41.90909090909091</v>
      </c>
    </row>
    <row r="10" spans="1:7" s="12" customFormat="1" ht="51" customHeight="1">
      <c r="A10" s="10" t="s">
        <v>468</v>
      </c>
      <c r="B10" s="98">
        <v>55.93091293620021</v>
      </c>
      <c r="C10" s="98">
        <v>56.05514705882353</v>
      </c>
      <c r="D10" s="98">
        <v>59.04936305732484</v>
      </c>
      <c r="E10" s="98">
        <v>54.8944435061645</v>
      </c>
      <c r="F10" s="98">
        <v>58.53466135458167</v>
      </c>
      <c r="G10" s="98">
        <v>42.67088607594937</v>
      </c>
    </row>
    <row r="11" spans="1:7" s="2" customFormat="1" ht="51" customHeight="1">
      <c r="A11" s="10" t="s">
        <v>469</v>
      </c>
      <c r="B11" s="99">
        <v>55.252070013625406</v>
      </c>
      <c r="C11" s="99">
        <v>55.31632760619795</v>
      </c>
      <c r="D11" s="99">
        <v>58.71415182755389</v>
      </c>
      <c r="E11" s="99">
        <v>54.332554302996975</v>
      </c>
      <c r="F11" s="99">
        <v>58.397033158813265</v>
      </c>
      <c r="G11" s="99">
        <v>43.96296296296296</v>
      </c>
    </row>
    <row r="12" spans="1:7" s="2" customFormat="1" ht="51" customHeight="1">
      <c r="A12" s="10" t="s">
        <v>470</v>
      </c>
      <c r="B12" s="99">
        <v>54.89987694372972</v>
      </c>
      <c r="C12" s="99">
        <v>54.976150298121276</v>
      </c>
      <c r="D12" s="99">
        <v>58.991573033707866</v>
      </c>
      <c r="E12" s="99">
        <v>54.24368279569892</v>
      </c>
      <c r="F12" s="99">
        <v>58.49118046132971</v>
      </c>
      <c r="G12" s="99">
        <v>41.34</v>
      </c>
    </row>
    <row r="13" spans="1:8" ht="51" customHeight="1">
      <c r="A13" s="10" t="s">
        <v>471</v>
      </c>
      <c r="B13" s="99">
        <v>54.47753728628592</v>
      </c>
      <c r="C13" s="99">
        <v>54.54267679077852</v>
      </c>
      <c r="D13" s="99">
        <v>58.263628966639544</v>
      </c>
      <c r="E13" s="99">
        <v>53.652559963099634</v>
      </c>
      <c r="F13" s="99">
        <v>57.59708737864078</v>
      </c>
      <c r="G13" s="99">
        <v>43.52307692307692</v>
      </c>
      <c r="H13" s="2"/>
    </row>
    <row r="14" spans="1:8" ht="51" customHeight="1">
      <c r="A14" s="10" t="s">
        <v>762</v>
      </c>
      <c r="B14" s="99">
        <v>53.9526</v>
      </c>
      <c r="C14" s="99">
        <v>54.0633</v>
      </c>
      <c r="D14" s="99">
        <v>56.8462</v>
      </c>
      <c r="E14" s="99">
        <v>53.4931</v>
      </c>
      <c r="F14" s="99">
        <v>58.1934</v>
      </c>
      <c r="G14" s="99">
        <v>41.5692</v>
      </c>
      <c r="H14" s="2"/>
    </row>
    <row r="15" spans="1:8" ht="51" customHeight="1">
      <c r="A15" s="10" t="s">
        <v>472</v>
      </c>
      <c r="B15" s="99">
        <v>53.75</v>
      </c>
      <c r="C15" s="99">
        <v>53.87</v>
      </c>
      <c r="D15" s="99">
        <v>57.81</v>
      </c>
      <c r="E15" s="99">
        <v>53.33</v>
      </c>
      <c r="F15" s="99">
        <v>57.5</v>
      </c>
      <c r="G15" s="99">
        <v>43</v>
      </c>
      <c r="H15" s="2"/>
    </row>
    <row r="16" spans="1:8" ht="51" customHeight="1">
      <c r="A16" s="10" t="s">
        <v>274</v>
      </c>
      <c r="B16" s="99">
        <v>53.61</v>
      </c>
      <c r="C16" s="99">
        <v>53.76</v>
      </c>
      <c r="D16" s="99">
        <v>57.09</v>
      </c>
      <c r="E16" s="99">
        <v>53.39</v>
      </c>
      <c r="F16" s="99">
        <v>57.91</v>
      </c>
      <c r="G16" s="99">
        <v>42.32</v>
      </c>
      <c r="H16" s="2"/>
    </row>
    <row r="17" spans="1:8" ht="19.5" customHeight="1">
      <c r="A17" s="587" t="s">
        <v>673</v>
      </c>
      <c r="B17" s="587"/>
      <c r="C17" s="587"/>
      <c r="D17" s="587"/>
      <c r="E17" s="587"/>
      <c r="F17" s="587"/>
      <c r="G17" s="587"/>
      <c r="H17" s="554"/>
    </row>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7">
    <mergeCell ref="A17:G17"/>
    <mergeCell ref="A1:G1"/>
    <mergeCell ref="A3:A4"/>
    <mergeCell ref="B3:B4"/>
    <mergeCell ref="C3:F3"/>
    <mergeCell ref="G3:G4"/>
    <mergeCell ref="C2:E2"/>
  </mergeCells>
  <printOptions/>
  <pageMargins left="0.6299212598425197" right="0" top="0.5905511811023623" bottom="0.7874015748031497"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16"/>
  <sheetViews>
    <sheetView workbookViewId="0" topLeftCell="A1">
      <selection activeCell="B5" sqref="B5"/>
    </sheetView>
  </sheetViews>
  <sheetFormatPr defaultColWidth="9.00390625" defaultRowHeight="74.25" customHeight="1"/>
  <cols>
    <col min="1" max="1" width="15.50390625" style="52" customWidth="1"/>
    <col min="2" max="4" width="23.125" style="1" customWidth="1"/>
    <col min="5" max="16384" width="8.25390625" style="1" customWidth="1"/>
  </cols>
  <sheetData>
    <row r="1" spans="1:4" ht="33" customHeight="1">
      <c r="A1" s="660" t="s">
        <v>674</v>
      </c>
      <c r="B1" s="660"/>
      <c r="C1" s="660"/>
      <c r="D1" s="660"/>
    </row>
    <row r="2" spans="1:4" s="5" customFormat="1" ht="33" customHeight="1" thickBot="1">
      <c r="A2" s="679" t="s">
        <v>117</v>
      </c>
      <c r="B2" s="679"/>
      <c r="C2" s="679"/>
      <c r="D2" s="558" t="s">
        <v>831</v>
      </c>
    </row>
    <row r="3" spans="1:5" s="5" customFormat="1" ht="33" customHeight="1">
      <c r="A3" s="597" t="s">
        <v>454</v>
      </c>
      <c r="B3" s="680" t="s">
        <v>661</v>
      </c>
      <c r="C3" s="603" t="s">
        <v>508</v>
      </c>
      <c r="D3" s="682"/>
      <c r="E3" s="34"/>
    </row>
    <row r="4" spans="1:5" s="5" customFormat="1" ht="33" customHeight="1">
      <c r="A4" s="674"/>
      <c r="B4" s="681"/>
      <c r="C4" s="7" t="s">
        <v>509</v>
      </c>
      <c r="D4" s="9" t="s">
        <v>510</v>
      </c>
      <c r="E4" s="34"/>
    </row>
    <row r="5" spans="1:4" s="12" customFormat="1" ht="56.25" customHeight="1">
      <c r="A5" s="10" t="s">
        <v>464</v>
      </c>
      <c r="B5" s="98">
        <v>27.983020285499624</v>
      </c>
      <c r="C5" s="98">
        <v>26.34570377800067</v>
      </c>
      <c r="D5" s="98">
        <v>42.536404160475485</v>
      </c>
    </row>
    <row r="6" spans="1:4" s="12" customFormat="1" ht="56.25" customHeight="1">
      <c r="A6" s="10" t="s">
        <v>465</v>
      </c>
      <c r="B6" s="98">
        <v>29.429349736379613</v>
      </c>
      <c r="C6" s="98">
        <v>26.630664573521717</v>
      </c>
      <c r="D6" s="98">
        <v>44.082191780821915</v>
      </c>
    </row>
    <row r="7" spans="1:4" s="12" customFormat="1" ht="56.25" customHeight="1">
      <c r="A7" s="10" t="s">
        <v>466</v>
      </c>
      <c r="B7" s="98">
        <v>29.79238463478188</v>
      </c>
      <c r="C7" s="98">
        <v>26.11689961880559</v>
      </c>
      <c r="D7" s="98">
        <v>43.94292702812882</v>
      </c>
    </row>
    <row r="8" spans="1:4" s="12" customFormat="1" ht="56.25" customHeight="1">
      <c r="A8" s="14" t="s">
        <v>797</v>
      </c>
      <c r="B8" s="98">
        <v>30.297890940880777</v>
      </c>
      <c r="C8" s="98">
        <v>25.653070272666813</v>
      </c>
      <c r="D8" s="98">
        <v>43.47850702453344</v>
      </c>
    </row>
    <row r="9" spans="1:4" s="12" customFormat="1" ht="56.25" customHeight="1">
      <c r="A9" s="10" t="s">
        <v>468</v>
      </c>
      <c r="B9" s="98">
        <v>29.572259051504336</v>
      </c>
      <c r="C9" s="98">
        <v>25.480761602538674</v>
      </c>
      <c r="D9" s="98">
        <v>43.37421944692239</v>
      </c>
    </row>
    <row r="10" spans="1:4" s="2" customFormat="1" ht="56.25" customHeight="1">
      <c r="A10" s="10" t="s">
        <v>469</v>
      </c>
      <c r="B10" s="99">
        <v>28.705162638018503</v>
      </c>
      <c r="C10" s="99">
        <v>25.139081027667984</v>
      </c>
      <c r="D10" s="99">
        <v>43.45784363822177</v>
      </c>
    </row>
    <row r="11" spans="1:4" s="2" customFormat="1" ht="56.25" customHeight="1">
      <c r="A11" s="10" t="s">
        <v>470</v>
      </c>
      <c r="B11" s="99">
        <v>28.73540967896502</v>
      </c>
      <c r="C11" s="99">
        <v>25.11869860564891</v>
      </c>
      <c r="D11" s="99">
        <v>43.58268101761252</v>
      </c>
    </row>
    <row r="12" spans="1:9" ht="56.25" customHeight="1">
      <c r="A12" s="10" t="s">
        <v>471</v>
      </c>
      <c r="B12" s="99">
        <v>28.472567873303166</v>
      </c>
      <c r="C12" s="99">
        <v>25.030949466689982</v>
      </c>
      <c r="D12" s="99">
        <v>43.019955654102</v>
      </c>
      <c r="E12" s="2"/>
      <c r="F12" s="2"/>
      <c r="G12" s="2"/>
      <c r="H12" s="2"/>
      <c r="I12" s="2"/>
    </row>
    <row r="13" spans="1:9" ht="56.25" customHeight="1">
      <c r="A13" s="10" t="s">
        <v>762</v>
      </c>
      <c r="B13" s="99">
        <v>29.7367</v>
      </c>
      <c r="C13" s="99">
        <v>25.5074</v>
      </c>
      <c r="D13" s="99">
        <v>42.6944</v>
      </c>
      <c r="E13" s="2"/>
      <c r="F13" s="2"/>
      <c r="G13" s="2"/>
      <c r="H13" s="2"/>
      <c r="I13" s="2"/>
    </row>
    <row r="14" spans="1:9" ht="56.25" customHeight="1">
      <c r="A14" s="10" t="s">
        <v>472</v>
      </c>
      <c r="B14" s="99">
        <v>30.92</v>
      </c>
      <c r="C14" s="99">
        <v>25.98</v>
      </c>
      <c r="D14" s="99">
        <v>42.42</v>
      </c>
      <c r="E14" s="2"/>
      <c r="F14" s="2"/>
      <c r="G14" s="2"/>
      <c r="H14" s="2"/>
      <c r="I14" s="2"/>
    </row>
    <row r="15" spans="1:9" ht="56.25" customHeight="1">
      <c r="A15" s="10" t="s">
        <v>274</v>
      </c>
      <c r="B15" s="99">
        <v>33.2</v>
      </c>
      <c r="C15" s="99">
        <v>26.92</v>
      </c>
      <c r="D15" s="99">
        <v>42.97</v>
      </c>
      <c r="E15" s="2"/>
      <c r="F15" s="2"/>
      <c r="G15" s="2"/>
      <c r="H15" s="2"/>
      <c r="I15" s="2"/>
    </row>
    <row r="16" spans="1:9" ht="19.5" customHeight="1">
      <c r="A16" s="587" t="s">
        <v>675</v>
      </c>
      <c r="B16" s="587"/>
      <c r="C16" s="587"/>
      <c r="D16" s="587"/>
      <c r="E16" s="554"/>
      <c r="F16" s="554"/>
      <c r="G16" s="554"/>
      <c r="H16" s="554"/>
      <c r="I16" s="554"/>
    </row>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sheetData>
  <mergeCells count="6">
    <mergeCell ref="A16:D16"/>
    <mergeCell ref="A2:C2"/>
    <mergeCell ref="A1:D1"/>
    <mergeCell ref="A3:A4"/>
    <mergeCell ref="B3:B4"/>
    <mergeCell ref="C3:D3"/>
  </mergeCells>
  <printOptions/>
  <pageMargins left="0.6299212598425197" right="0" top="0.5905511811023623" bottom="0.7874015748031497" header="0" footer="0"/>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18"/>
  <sheetViews>
    <sheetView workbookViewId="0" topLeftCell="A1">
      <selection activeCell="A2" sqref="A2:D2"/>
    </sheetView>
  </sheetViews>
  <sheetFormatPr defaultColWidth="9.00390625" defaultRowHeight="16.5"/>
  <cols>
    <col min="1" max="1" width="10.625" style="86" customWidth="1"/>
    <col min="2" max="5" width="18.125" style="86" customWidth="1"/>
    <col min="6" max="16384" width="9.00390625" style="86" customWidth="1"/>
  </cols>
  <sheetData>
    <row r="1" spans="1:5" s="81" customFormat="1" ht="33" customHeight="1">
      <c r="A1" s="683" t="s">
        <v>676</v>
      </c>
      <c r="B1" s="683"/>
      <c r="C1" s="683"/>
      <c r="D1" s="683"/>
      <c r="E1" s="683"/>
    </row>
    <row r="2" spans="1:5" s="5" customFormat="1" ht="33" customHeight="1">
      <c r="A2" s="684" t="s">
        <v>677</v>
      </c>
      <c r="B2" s="684"/>
      <c r="C2" s="684"/>
      <c r="D2" s="684"/>
      <c r="E2" s="20" t="s">
        <v>678</v>
      </c>
    </row>
    <row r="3" spans="1:5" s="1" customFormat="1" ht="50.25" customHeight="1">
      <c r="A3" s="6" t="s">
        <v>454</v>
      </c>
      <c r="B3" s="53" t="s">
        <v>638</v>
      </c>
      <c r="C3" s="53" t="s">
        <v>639</v>
      </c>
      <c r="D3" s="53" t="s">
        <v>640</v>
      </c>
      <c r="E3" s="53" t="s">
        <v>641</v>
      </c>
    </row>
    <row r="4" spans="1:5" s="12" customFormat="1" ht="52.5" customHeight="1">
      <c r="A4" s="28" t="s">
        <v>463</v>
      </c>
      <c r="B4" s="13">
        <v>0</v>
      </c>
      <c r="C4" s="13">
        <v>3</v>
      </c>
      <c r="D4" s="13">
        <v>1</v>
      </c>
      <c r="E4" s="13">
        <v>0</v>
      </c>
    </row>
    <row r="5" spans="1:5" s="12" customFormat="1" ht="52.5" customHeight="1">
      <c r="A5" s="28" t="s">
        <v>464</v>
      </c>
      <c r="B5" s="13">
        <v>1</v>
      </c>
      <c r="C5" s="13">
        <v>20</v>
      </c>
      <c r="D5" s="13">
        <v>6</v>
      </c>
      <c r="E5" s="13">
        <v>0</v>
      </c>
    </row>
    <row r="6" spans="1:5" s="12" customFormat="1" ht="52.5" customHeight="1">
      <c r="A6" s="28" t="s">
        <v>465</v>
      </c>
      <c r="B6" s="13">
        <v>0</v>
      </c>
      <c r="C6" s="13">
        <v>34</v>
      </c>
      <c r="D6" s="13">
        <v>21</v>
      </c>
      <c r="E6" s="13">
        <v>0</v>
      </c>
    </row>
    <row r="7" spans="1:5" s="12" customFormat="1" ht="52.5" customHeight="1">
      <c r="A7" s="28" t="s">
        <v>466</v>
      </c>
      <c r="B7" s="13">
        <v>0</v>
      </c>
      <c r="C7" s="13">
        <v>42</v>
      </c>
      <c r="D7" s="13">
        <v>24</v>
      </c>
      <c r="E7" s="13">
        <v>0</v>
      </c>
    </row>
    <row r="8" spans="1:5" s="12" customFormat="1" ht="52.5" customHeight="1">
      <c r="A8" s="88" t="s">
        <v>960</v>
      </c>
      <c r="B8" s="13">
        <v>1</v>
      </c>
      <c r="C8" s="13">
        <v>71</v>
      </c>
      <c r="D8" s="13">
        <v>65</v>
      </c>
      <c r="E8" s="13">
        <v>0</v>
      </c>
    </row>
    <row r="9" spans="1:5" s="15" customFormat="1" ht="52.5" customHeight="1">
      <c r="A9" s="28" t="s">
        <v>468</v>
      </c>
      <c r="B9" s="13">
        <v>0</v>
      </c>
      <c r="C9" s="13">
        <v>51</v>
      </c>
      <c r="D9" s="13">
        <v>46</v>
      </c>
      <c r="E9" s="13">
        <v>1</v>
      </c>
    </row>
    <row r="10" spans="1:5" s="2" customFormat="1" ht="52.5" customHeight="1">
      <c r="A10" s="28" t="s">
        <v>469</v>
      </c>
      <c r="B10" s="11">
        <v>0</v>
      </c>
      <c r="C10" s="11">
        <v>64</v>
      </c>
      <c r="D10" s="11">
        <v>53</v>
      </c>
      <c r="E10" s="11">
        <v>0</v>
      </c>
    </row>
    <row r="11" spans="1:5" s="2" customFormat="1" ht="52.5" customHeight="1">
      <c r="A11" s="28" t="s">
        <v>470</v>
      </c>
      <c r="B11" s="11">
        <v>0</v>
      </c>
      <c r="C11" s="11">
        <v>31</v>
      </c>
      <c r="D11" s="11">
        <v>51</v>
      </c>
      <c r="E11" s="11">
        <v>0</v>
      </c>
    </row>
    <row r="12" spans="1:5" s="1" customFormat="1" ht="52.5" customHeight="1">
      <c r="A12" s="28" t="s">
        <v>471</v>
      </c>
      <c r="B12" s="11">
        <v>0</v>
      </c>
      <c r="C12" s="11">
        <v>52</v>
      </c>
      <c r="D12" s="11">
        <v>40</v>
      </c>
      <c r="E12" s="11">
        <v>2</v>
      </c>
    </row>
    <row r="13" spans="1:5" s="1" customFormat="1" ht="52.5" customHeight="1">
      <c r="A13" s="28" t="s">
        <v>762</v>
      </c>
      <c r="B13" s="11">
        <v>0</v>
      </c>
      <c r="C13" s="11">
        <v>62</v>
      </c>
      <c r="D13" s="11">
        <v>48</v>
      </c>
      <c r="E13" s="11">
        <v>0</v>
      </c>
    </row>
    <row r="14" spans="1:5" s="1" customFormat="1" ht="52.5" customHeight="1">
      <c r="A14" s="28" t="s">
        <v>495</v>
      </c>
      <c r="B14" s="11">
        <v>0</v>
      </c>
      <c r="C14" s="11">
        <v>56</v>
      </c>
      <c r="D14" s="11">
        <v>36</v>
      </c>
      <c r="E14" s="11">
        <v>1</v>
      </c>
    </row>
    <row r="15" spans="1:5" s="1" customFormat="1" ht="52.5" customHeight="1">
      <c r="A15" s="28" t="s">
        <v>274</v>
      </c>
      <c r="B15" s="76">
        <v>0</v>
      </c>
      <c r="C15" s="11">
        <v>72</v>
      </c>
      <c r="D15" s="11">
        <v>41</v>
      </c>
      <c r="E15" s="11">
        <v>2</v>
      </c>
    </row>
    <row r="16" spans="1:5" ht="15.75">
      <c r="A16" s="685" t="s">
        <v>679</v>
      </c>
      <c r="B16" s="685"/>
      <c r="C16" s="685"/>
      <c r="D16" s="685"/>
      <c r="E16" s="685"/>
    </row>
    <row r="17" spans="1:5" ht="15.75">
      <c r="A17" s="101"/>
      <c r="B17" s="85"/>
      <c r="C17" s="85"/>
      <c r="D17" s="85"/>
      <c r="E17" s="85"/>
    </row>
    <row r="18" spans="1:5" ht="15.75">
      <c r="A18" s="85"/>
      <c r="B18" s="85"/>
      <c r="C18" s="85"/>
      <c r="D18" s="85"/>
      <c r="E18" s="85"/>
    </row>
  </sheetData>
  <mergeCells count="3">
    <mergeCell ref="A1:E1"/>
    <mergeCell ref="A2:D2"/>
    <mergeCell ref="A16:E16"/>
  </mergeCells>
  <printOptions/>
  <pageMargins left="0.6299212598425197" right="0" top="0.5905511811023623" bottom="0.7874015748031497" header="0" footer="0"/>
  <pageSetup horizontalDpi="600" verticalDpi="600" orientation="portrait" paperSize="9" r:id="rId1"/>
  <headerFooter alignWithMargins="0">
    <oddFooter>&amp;R
</oddFooter>
  </headerFooter>
</worksheet>
</file>

<file path=xl/worksheets/sheet36.xml><?xml version="1.0" encoding="utf-8"?>
<worksheet xmlns="http://schemas.openxmlformats.org/spreadsheetml/2006/main" xmlns:r="http://schemas.openxmlformats.org/officeDocument/2006/relationships">
  <dimension ref="A1:I22"/>
  <sheetViews>
    <sheetView workbookViewId="0" topLeftCell="A1">
      <selection activeCell="A3" sqref="A3:G3"/>
    </sheetView>
  </sheetViews>
  <sheetFormatPr defaultColWidth="9.00390625" defaultRowHeight="16.5"/>
  <cols>
    <col min="1" max="1" width="9.625" style="86" customWidth="1"/>
    <col min="2" max="9" width="9.25390625" style="86" customWidth="1"/>
    <col min="10" max="16384" width="9.00390625" style="86" customWidth="1"/>
  </cols>
  <sheetData>
    <row r="1" spans="1:9" s="81" customFormat="1" ht="33" customHeight="1">
      <c r="A1" s="578" t="s">
        <v>680</v>
      </c>
      <c r="B1" s="578"/>
      <c r="C1" s="578"/>
      <c r="D1" s="578"/>
      <c r="E1" s="578"/>
      <c r="F1" s="578"/>
      <c r="G1" s="578"/>
      <c r="H1" s="578"/>
      <c r="I1" s="578"/>
    </row>
    <row r="2" spans="1:9" s="81" customFormat="1" ht="24.75" customHeight="1">
      <c r="A2" s="588" t="s">
        <v>652</v>
      </c>
      <c r="B2" s="588"/>
      <c r="C2" s="588"/>
      <c r="D2" s="588"/>
      <c r="E2" s="588"/>
      <c r="F2" s="588"/>
      <c r="G2" s="588"/>
      <c r="H2" s="588"/>
      <c r="I2" s="588"/>
    </row>
    <row r="3" spans="1:9" s="5" customFormat="1" ht="33" customHeight="1">
      <c r="A3" s="669" t="s">
        <v>118</v>
      </c>
      <c r="B3" s="669"/>
      <c r="C3" s="669"/>
      <c r="D3" s="669"/>
      <c r="E3" s="669"/>
      <c r="F3" s="669"/>
      <c r="G3" s="669"/>
      <c r="H3" s="577" t="s">
        <v>821</v>
      </c>
      <c r="I3" s="577"/>
    </row>
    <row r="4" spans="1:9" s="1" customFormat="1" ht="33" customHeight="1">
      <c r="A4" s="674" t="s">
        <v>454</v>
      </c>
      <c r="B4" s="643" t="s">
        <v>638</v>
      </c>
      <c r="C4" s="638"/>
      <c r="D4" s="643" t="s">
        <v>639</v>
      </c>
      <c r="E4" s="638"/>
      <c r="F4" s="643" t="s">
        <v>640</v>
      </c>
      <c r="G4" s="638"/>
      <c r="H4" s="643" t="s">
        <v>641</v>
      </c>
      <c r="I4" s="638"/>
    </row>
    <row r="5" spans="1:9" s="1" customFormat="1" ht="33" customHeight="1">
      <c r="A5" s="674"/>
      <c r="B5" s="6" t="s">
        <v>681</v>
      </c>
      <c r="C5" s="8" t="s">
        <v>643</v>
      </c>
      <c r="D5" s="6" t="s">
        <v>681</v>
      </c>
      <c r="E5" s="8" t="s">
        <v>643</v>
      </c>
      <c r="F5" s="6" t="s">
        <v>681</v>
      </c>
      <c r="G5" s="8" t="s">
        <v>643</v>
      </c>
      <c r="H5" s="6" t="s">
        <v>681</v>
      </c>
      <c r="I5" s="9" t="s">
        <v>643</v>
      </c>
    </row>
    <row r="6" spans="1:9" s="12" customFormat="1" ht="47.25" customHeight="1">
      <c r="A6" s="28" t="s">
        <v>463</v>
      </c>
      <c r="B6" s="13">
        <v>0</v>
      </c>
      <c r="C6" s="13">
        <v>0</v>
      </c>
      <c r="D6" s="13">
        <v>5</v>
      </c>
      <c r="E6" s="98">
        <v>53.4</v>
      </c>
      <c r="F6" s="13">
        <v>0</v>
      </c>
      <c r="G6" s="13">
        <v>0</v>
      </c>
      <c r="H6" s="13">
        <v>0</v>
      </c>
      <c r="I6" s="13">
        <v>0</v>
      </c>
    </row>
    <row r="7" spans="1:9" s="12" customFormat="1" ht="47.25" customHeight="1">
      <c r="A7" s="28" t="s">
        <v>464</v>
      </c>
      <c r="B7" s="13">
        <v>0</v>
      </c>
      <c r="C7" s="13">
        <v>0</v>
      </c>
      <c r="D7" s="13">
        <v>11</v>
      </c>
      <c r="E7" s="98">
        <v>52.45</v>
      </c>
      <c r="F7" s="13">
        <v>1</v>
      </c>
      <c r="G7" s="98">
        <v>46</v>
      </c>
      <c r="H7" s="13">
        <v>0</v>
      </c>
      <c r="I7" s="13">
        <v>0</v>
      </c>
    </row>
    <row r="8" spans="1:9" s="12" customFormat="1" ht="47.25" customHeight="1">
      <c r="A8" s="28" t="s">
        <v>465</v>
      </c>
      <c r="B8" s="13">
        <v>0</v>
      </c>
      <c r="C8" s="13">
        <v>0</v>
      </c>
      <c r="D8" s="13">
        <v>17</v>
      </c>
      <c r="E8" s="98">
        <v>53.29</v>
      </c>
      <c r="F8" s="13">
        <v>8</v>
      </c>
      <c r="G8" s="98">
        <v>51.875</v>
      </c>
      <c r="H8" s="13">
        <v>1</v>
      </c>
      <c r="I8" s="98">
        <v>37</v>
      </c>
    </row>
    <row r="9" spans="1:9" s="12" customFormat="1" ht="47.25" customHeight="1">
      <c r="A9" s="28" t="s">
        <v>466</v>
      </c>
      <c r="B9" s="13">
        <v>0</v>
      </c>
      <c r="C9" s="13">
        <v>0</v>
      </c>
      <c r="D9" s="13">
        <v>37</v>
      </c>
      <c r="E9" s="98">
        <v>54.05</v>
      </c>
      <c r="F9" s="13">
        <v>19</v>
      </c>
      <c r="G9" s="98">
        <v>51.2105263157895</v>
      </c>
      <c r="H9" s="13">
        <v>5</v>
      </c>
      <c r="I9" s="99">
        <v>45.6</v>
      </c>
    </row>
    <row r="10" spans="1:9" s="12" customFormat="1" ht="47.25" customHeight="1">
      <c r="A10" s="88" t="s">
        <v>960</v>
      </c>
      <c r="B10" s="13">
        <v>0</v>
      </c>
      <c r="C10" s="13">
        <v>0</v>
      </c>
      <c r="D10" s="13">
        <v>110</v>
      </c>
      <c r="E10" s="98">
        <v>56.69</v>
      </c>
      <c r="F10" s="13">
        <v>34</v>
      </c>
      <c r="G10" s="99">
        <v>53.3235294117647</v>
      </c>
      <c r="H10" s="13">
        <v>26</v>
      </c>
      <c r="I10" s="98">
        <v>46.6538461538462</v>
      </c>
    </row>
    <row r="11" spans="1:9" s="15" customFormat="1" ht="47.25" customHeight="1">
      <c r="A11" s="28" t="s">
        <v>468</v>
      </c>
      <c r="B11" s="13">
        <v>0</v>
      </c>
      <c r="C11" s="13">
        <v>0</v>
      </c>
      <c r="D11" s="13">
        <v>108</v>
      </c>
      <c r="E11" s="98">
        <v>57.85</v>
      </c>
      <c r="F11" s="13">
        <v>60</v>
      </c>
      <c r="G11" s="99">
        <v>56.7333333333334</v>
      </c>
      <c r="H11" s="13">
        <v>15</v>
      </c>
      <c r="I11" s="98">
        <v>44.8</v>
      </c>
    </row>
    <row r="12" spans="1:9" s="2" customFormat="1" ht="47.25" customHeight="1">
      <c r="A12" s="28" t="s">
        <v>469</v>
      </c>
      <c r="B12" s="11">
        <v>0</v>
      </c>
      <c r="C12" s="11">
        <v>0</v>
      </c>
      <c r="D12" s="11">
        <v>142</v>
      </c>
      <c r="E12" s="99">
        <v>57.4</v>
      </c>
      <c r="F12" s="11">
        <v>82</v>
      </c>
      <c r="G12" s="99">
        <v>56.0121951219512</v>
      </c>
      <c r="H12" s="11">
        <v>16</v>
      </c>
      <c r="I12" s="99">
        <v>43.5625</v>
      </c>
    </row>
    <row r="13" spans="1:9" s="2" customFormat="1" ht="47.25" customHeight="1">
      <c r="A13" s="28" t="s">
        <v>470</v>
      </c>
      <c r="B13" s="11">
        <v>0</v>
      </c>
      <c r="C13" s="11">
        <v>0</v>
      </c>
      <c r="D13" s="11">
        <v>148</v>
      </c>
      <c r="E13" s="99">
        <v>58.2635</v>
      </c>
      <c r="F13" s="11">
        <v>88</v>
      </c>
      <c r="G13" s="99">
        <v>56.8636</v>
      </c>
      <c r="H13" s="11">
        <v>22</v>
      </c>
      <c r="I13" s="99">
        <v>45.5455</v>
      </c>
    </row>
    <row r="14" spans="1:9" s="1" customFormat="1" ht="47.25" customHeight="1">
      <c r="A14" s="28" t="s">
        <v>471</v>
      </c>
      <c r="B14" s="11">
        <v>0</v>
      </c>
      <c r="C14" s="11">
        <v>0</v>
      </c>
      <c r="D14" s="11">
        <v>200</v>
      </c>
      <c r="E14" s="99">
        <v>59.005</v>
      </c>
      <c r="F14" s="11">
        <v>135</v>
      </c>
      <c r="G14" s="99">
        <v>58.3704</v>
      </c>
      <c r="H14" s="11">
        <v>23</v>
      </c>
      <c r="I14" s="99">
        <v>45.3913</v>
      </c>
    </row>
    <row r="15" spans="1:9" s="1" customFormat="1" ht="47.25" customHeight="1">
      <c r="A15" s="28" t="s">
        <v>762</v>
      </c>
      <c r="B15" s="11">
        <v>0</v>
      </c>
      <c r="C15" s="11">
        <v>0</v>
      </c>
      <c r="D15" s="11">
        <v>283</v>
      </c>
      <c r="E15" s="99">
        <v>58.3534</v>
      </c>
      <c r="F15" s="11">
        <v>156</v>
      </c>
      <c r="G15" s="99">
        <v>59.0705</v>
      </c>
      <c r="H15" s="11">
        <v>27</v>
      </c>
      <c r="I15" s="99">
        <v>46.037</v>
      </c>
    </row>
    <row r="16" spans="1:9" s="1" customFormat="1" ht="47.25" customHeight="1">
      <c r="A16" s="28" t="s">
        <v>495</v>
      </c>
      <c r="B16" s="11">
        <v>0</v>
      </c>
      <c r="C16" s="11">
        <v>0</v>
      </c>
      <c r="D16" s="11">
        <v>272</v>
      </c>
      <c r="E16" s="99">
        <v>59.33</v>
      </c>
      <c r="F16" s="11">
        <v>155</v>
      </c>
      <c r="G16" s="99">
        <v>58.94</v>
      </c>
      <c r="H16" s="11">
        <v>43</v>
      </c>
      <c r="I16" s="99">
        <v>48.3</v>
      </c>
    </row>
    <row r="17" spans="1:9" s="1" customFormat="1" ht="47.25" customHeight="1">
      <c r="A17" s="24" t="s">
        <v>274</v>
      </c>
      <c r="B17" s="75">
        <v>0</v>
      </c>
      <c r="C17" s="17">
        <v>0</v>
      </c>
      <c r="D17" s="17">
        <v>329</v>
      </c>
      <c r="E17" s="100">
        <v>59.47</v>
      </c>
      <c r="F17" s="17">
        <v>200</v>
      </c>
      <c r="G17" s="100">
        <v>60.85</v>
      </c>
      <c r="H17" s="17">
        <v>50</v>
      </c>
      <c r="I17" s="100">
        <v>46.76</v>
      </c>
    </row>
    <row r="18" spans="1:9" ht="15.75">
      <c r="A18" s="685" t="s">
        <v>682</v>
      </c>
      <c r="B18" s="685"/>
      <c r="C18" s="685"/>
      <c r="D18" s="685"/>
      <c r="E18" s="685"/>
      <c r="F18" s="685"/>
      <c r="G18" s="685"/>
      <c r="H18" s="685"/>
      <c r="I18" s="685"/>
    </row>
    <row r="19" spans="1:9" ht="15.75">
      <c r="A19" s="85" t="s">
        <v>683</v>
      </c>
      <c r="B19" s="85"/>
      <c r="C19" s="85"/>
      <c r="D19" s="85"/>
      <c r="E19" s="85"/>
      <c r="F19" s="85"/>
      <c r="G19" s="85"/>
      <c r="H19" s="85"/>
      <c r="I19" s="85"/>
    </row>
    <row r="20" spans="1:9" ht="15.75">
      <c r="A20" s="85" t="s">
        <v>684</v>
      </c>
      <c r="B20" s="85"/>
      <c r="C20" s="85"/>
      <c r="D20" s="85"/>
      <c r="E20" s="85"/>
      <c r="F20" s="85"/>
      <c r="G20" s="85"/>
      <c r="H20" s="85"/>
      <c r="I20" s="85"/>
    </row>
    <row r="21" spans="1:9" ht="15.75">
      <c r="A21" s="101"/>
      <c r="B21" s="85"/>
      <c r="C21" s="85"/>
      <c r="D21" s="85"/>
      <c r="E21" s="85"/>
      <c r="F21" s="85"/>
      <c r="G21" s="85"/>
      <c r="H21" s="85"/>
      <c r="I21" s="85"/>
    </row>
    <row r="22" spans="1:9" ht="15.75">
      <c r="A22" s="85"/>
      <c r="B22" s="85"/>
      <c r="C22" s="85"/>
      <c r="D22" s="85"/>
      <c r="E22" s="85"/>
      <c r="F22" s="85"/>
      <c r="G22" s="85"/>
      <c r="H22" s="85"/>
      <c r="I22" s="85"/>
    </row>
  </sheetData>
  <mergeCells count="10">
    <mergeCell ref="A18:I18"/>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headerFooter alignWithMargins="0">
    <oddFooter>&amp;R
</oddFooter>
  </headerFooter>
</worksheet>
</file>

<file path=xl/worksheets/sheet37.xml><?xml version="1.0" encoding="utf-8"?>
<worksheet xmlns="http://schemas.openxmlformats.org/spreadsheetml/2006/main" xmlns:r="http://schemas.openxmlformats.org/officeDocument/2006/relationships">
  <dimension ref="A1:I22"/>
  <sheetViews>
    <sheetView workbookViewId="0" topLeftCell="A1">
      <selection activeCell="A10" sqref="A10"/>
    </sheetView>
  </sheetViews>
  <sheetFormatPr defaultColWidth="9.00390625" defaultRowHeight="16.5"/>
  <cols>
    <col min="1" max="1" width="9.625" style="86" customWidth="1"/>
    <col min="2" max="9" width="9.25390625" style="86" customWidth="1"/>
    <col min="10" max="16384" width="9.00390625" style="86" customWidth="1"/>
  </cols>
  <sheetData>
    <row r="1" spans="1:9" s="81" customFormat="1" ht="33" customHeight="1">
      <c r="A1" s="578" t="s">
        <v>685</v>
      </c>
      <c r="B1" s="578"/>
      <c r="C1" s="578"/>
      <c r="D1" s="578"/>
      <c r="E1" s="578"/>
      <c r="F1" s="578"/>
      <c r="G1" s="578"/>
      <c r="H1" s="578"/>
      <c r="I1" s="578"/>
    </row>
    <row r="2" spans="1:9" s="81" customFormat="1" ht="24.75" customHeight="1">
      <c r="A2" s="588" t="s">
        <v>652</v>
      </c>
      <c r="B2" s="588"/>
      <c r="C2" s="588"/>
      <c r="D2" s="588"/>
      <c r="E2" s="588"/>
      <c r="F2" s="588"/>
      <c r="G2" s="588"/>
      <c r="H2" s="588"/>
      <c r="I2" s="588"/>
    </row>
    <row r="3" spans="1:9" s="5" customFormat="1" ht="33" customHeight="1">
      <c r="A3" s="669" t="s">
        <v>119</v>
      </c>
      <c r="B3" s="669"/>
      <c r="C3" s="669"/>
      <c r="D3" s="669"/>
      <c r="E3" s="669"/>
      <c r="F3" s="669"/>
      <c r="G3" s="669"/>
      <c r="H3" s="577" t="s">
        <v>821</v>
      </c>
      <c r="I3" s="577"/>
    </row>
    <row r="4" spans="1:9" s="1" customFormat="1" ht="33" customHeight="1">
      <c r="A4" s="674" t="s">
        <v>454</v>
      </c>
      <c r="B4" s="643" t="s">
        <v>638</v>
      </c>
      <c r="C4" s="638"/>
      <c r="D4" s="643" t="s">
        <v>639</v>
      </c>
      <c r="E4" s="638"/>
      <c r="F4" s="643" t="s">
        <v>640</v>
      </c>
      <c r="G4" s="638"/>
      <c r="H4" s="643" t="s">
        <v>641</v>
      </c>
      <c r="I4" s="638"/>
    </row>
    <row r="5" spans="1:9" s="1" customFormat="1" ht="33" customHeight="1">
      <c r="A5" s="674"/>
      <c r="B5" s="6" t="s">
        <v>681</v>
      </c>
      <c r="C5" s="8" t="s">
        <v>643</v>
      </c>
      <c r="D5" s="6" t="s">
        <v>681</v>
      </c>
      <c r="E5" s="8" t="s">
        <v>643</v>
      </c>
      <c r="F5" s="6" t="s">
        <v>681</v>
      </c>
      <c r="G5" s="8" t="s">
        <v>643</v>
      </c>
      <c r="H5" s="6" t="s">
        <v>681</v>
      </c>
      <c r="I5" s="9" t="s">
        <v>643</v>
      </c>
    </row>
    <row r="6" spans="1:9" s="12" customFormat="1" ht="49.5" customHeight="1">
      <c r="A6" s="28" t="s">
        <v>463</v>
      </c>
      <c r="B6" s="13">
        <v>0</v>
      </c>
      <c r="C6" s="13">
        <v>0</v>
      </c>
      <c r="D6" s="13">
        <v>0</v>
      </c>
      <c r="E6" s="13">
        <v>0</v>
      </c>
      <c r="F6" s="13">
        <v>0</v>
      </c>
      <c r="G6" s="13">
        <v>0</v>
      </c>
      <c r="H6" s="13">
        <v>0</v>
      </c>
      <c r="I6" s="13">
        <v>0</v>
      </c>
    </row>
    <row r="7" spans="1:9" s="12" customFormat="1" ht="49.5" customHeight="1">
      <c r="A7" s="28" t="s">
        <v>464</v>
      </c>
      <c r="B7" s="13">
        <v>0</v>
      </c>
      <c r="C7" s="13">
        <v>0</v>
      </c>
      <c r="D7" s="13">
        <v>0</v>
      </c>
      <c r="E7" s="13">
        <v>0</v>
      </c>
      <c r="F7" s="13">
        <v>0</v>
      </c>
      <c r="G7" s="13">
        <v>0</v>
      </c>
      <c r="H7" s="13">
        <v>0</v>
      </c>
      <c r="I7" s="13">
        <v>0</v>
      </c>
    </row>
    <row r="8" spans="1:9" s="12" customFormat="1" ht="49.5" customHeight="1">
      <c r="A8" s="28" t="s">
        <v>465</v>
      </c>
      <c r="B8" s="13">
        <v>0</v>
      </c>
      <c r="C8" s="13">
        <v>0</v>
      </c>
      <c r="D8" s="13">
        <v>0</v>
      </c>
      <c r="E8" s="13">
        <v>0</v>
      </c>
      <c r="F8" s="13">
        <v>0</v>
      </c>
      <c r="G8" s="13">
        <v>0</v>
      </c>
      <c r="H8" s="13">
        <v>0</v>
      </c>
      <c r="I8" s="13">
        <v>0</v>
      </c>
    </row>
    <row r="9" spans="1:9" s="12" customFormat="1" ht="49.5" customHeight="1">
      <c r="A9" s="28" t="s">
        <v>466</v>
      </c>
      <c r="B9" s="13">
        <v>0</v>
      </c>
      <c r="C9" s="13">
        <v>0</v>
      </c>
      <c r="D9" s="13">
        <v>0</v>
      </c>
      <c r="E9" s="13">
        <v>0</v>
      </c>
      <c r="F9" s="13">
        <v>0</v>
      </c>
      <c r="G9" s="13">
        <v>0</v>
      </c>
      <c r="H9" s="13">
        <v>0</v>
      </c>
      <c r="I9" s="13">
        <v>0</v>
      </c>
    </row>
    <row r="10" spans="1:9" s="12" customFormat="1" ht="49.5" customHeight="1">
      <c r="A10" s="88" t="s">
        <v>960</v>
      </c>
      <c r="B10" s="13">
        <v>0</v>
      </c>
      <c r="C10" s="13">
        <v>0</v>
      </c>
      <c r="D10" s="13">
        <v>2</v>
      </c>
      <c r="E10" s="98">
        <v>70</v>
      </c>
      <c r="F10" s="13">
        <v>1</v>
      </c>
      <c r="G10" s="99">
        <v>76</v>
      </c>
      <c r="H10" s="13">
        <v>0</v>
      </c>
      <c r="I10" s="13">
        <v>0</v>
      </c>
    </row>
    <row r="11" spans="1:9" s="15" customFormat="1" ht="49.5" customHeight="1">
      <c r="A11" s="28" t="s">
        <v>468</v>
      </c>
      <c r="B11" s="13">
        <v>0</v>
      </c>
      <c r="C11" s="13">
        <v>0</v>
      </c>
      <c r="D11" s="13">
        <v>1</v>
      </c>
      <c r="E11" s="98">
        <v>52</v>
      </c>
      <c r="F11" s="13">
        <v>1</v>
      </c>
      <c r="G11" s="99">
        <v>80</v>
      </c>
      <c r="H11" s="13">
        <v>0</v>
      </c>
      <c r="I11" s="13">
        <v>0</v>
      </c>
    </row>
    <row r="12" spans="1:9" s="2" customFormat="1" ht="49.5" customHeight="1">
      <c r="A12" s="28" t="s">
        <v>469</v>
      </c>
      <c r="B12" s="11">
        <v>0</v>
      </c>
      <c r="C12" s="11">
        <v>0</v>
      </c>
      <c r="D12" s="11">
        <v>0</v>
      </c>
      <c r="E12" s="11">
        <v>0</v>
      </c>
      <c r="F12" s="11">
        <v>0</v>
      </c>
      <c r="G12" s="11">
        <v>0</v>
      </c>
      <c r="H12" s="11">
        <v>0</v>
      </c>
      <c r="I12" s="13">
        <v>0</v>
      </c>
    </row>
    <row r="13" spans="1:9" s="2" customFormat="1" ht="49.5" customHeight="1">
      <c r="A13" s="28" t="s">
        <v>470</v>
      </c>
      <c r="B13" s="11">
        <v>0</v>
      </c>
      <c r="C13" s="11">
        <v>0</v>
      </c>
      <c r="D13" s="11">
        <v>0</v>
      </c>
      <c r="E13" s="11">
        <v>0</v>
      </c>
      <c r="F13" s="11">
        <v>1</v>
      </c>
      <c r="G13" s="99">
        <v>75</v>
      </c>
      <c r="H13" s="11">
        <v>0</v>
      </c>
      <c r="I13" s="11">
        <v>0</v>
      </c>
    </row>
    <row r="14" spans="1:9" s="1" customFormat="1" ht="49.5" customHeight="1">
      <c r="A14" s="28" t="s">
        <v>471</v>
      </c>
      <c r="B14" s="11">
        <v>0</v>
      </c>
      <c r="C14" s="11">
        <v>0</v>
      </c>
      <c r="D14" s="11">
        <v>1</v>
      </c>
      <c r="E14" s="99">
        <v>72</v>
      </c>
      <c r="F14" s="11">
        <v>1</v>
      </c>
      <c r="G14" s="99">
        <v>83</v>
      </c>
      <c r="H14" s="11">
        <v>1</v>
      </c>
      <c r="I14" s="99">
        <v>70</v>
      </c>
    </row>
    <row r="15" spans="1:9" s="1" customFormat="1" ht="49.5" customHeight="1">
      <c r="A15" s="28" t="s">
        <v>762</v>
      </c>
      <c r="B15" s="11">
        <v>0</v>
      </c>
      <c r="C15" s="11">
        <v>0</v>
      </c>
      <c r="D15" s="11">
        <v>1</v>
      </c>
      <c r="E15" s="99">
        <v>78</v>
      </c>
      <c r="F15" s="11">
        <v>1</v>
      </c>
      <c r="G15" s="99">
        <v>81</v>
      </c>
      <c r="H15" s="11">
        <v>0</v>
      </c>
      <c r="I15" s="99">
        <v>0</v>
      </c>
    </row>
    <row r="16" spans="1:9" s="1" customFormat="1" ht="49.5" customHeight="1">
      <c r="A16" s="28" t="s">
        <v>495</v>
      </c>
      <c r="B16" s="11">
        <v>0</v>
      </c>
      <c r="C16" s="11">
        <v>0</v>
      </c>
      <c r="D16" s="11">
        <v>4</v>
      </c>
      <c r="E16" s="99">
        <v>76</v>
      </c>
      <c r="F16" s="11">
        <v>0</v>
      </c>
      <c r="G16" s="99">
        <v>0</v>
      </c>
      <c r="H16" s="11">
        <v>4</v>
      </c>
      <c r="I16" s="99">
        <v>70</v>
      </c>
    </row>
    <row r="17" spans="1:9" s="1" customFormat="1" ht="49.5" customHeight="1">
      <c r="A17" s="24" t="s">
        <v>274</v>
      </c>
      <c r="B17" s="75">
        <v>0</v>
      </c>
      <c r="C17" s="17">
        <v>0</v>
      </c>
      <c r="D17" s="17">
        <v>2</v>
      </c>
      <c r="E17" s="100">
        <v>78.5</v>
      </c>
      <c r="F17" s="17">
        <v>1</v>
      </c>
      <c r="G17" s="100">
        <v>85</v>
      </c>
      <c r="H17" s="17">
        <v>1</v>
      </c>
      <c r="I17" s="100">
        <v>67</v>
      </c>
    </row>
    <row r="18" spans="1:9" ht="15.75">
      <c r="A18" s="685" t="s">
        <v>682</v>
      </c>
      <c r="B18" s="685"/>
      <c r="C18" s="685"/>
      <c r="D18" s="685"/>
      <c r="E18" s="685"/>
      <c r="F18" s="685"/>
      <c r="G18" s="685"/>
      <c r="H18" s="685"/>
      <c r="I18" s="685"/>
    </row>
    <row r="19" spans="1:9" ht="15.75">
      <c r="A19" s="85" t="s">
        <v>683</v>
      </c>
      <c r="B19" s="85"/>
      <c r="C19" s="85"/>
      <c r="D19" s="85"/>
      <c r="E19" s="85"/>
      <c r="F19" s="85"/>
      <c r="G19" s="85"/>
      <c r="H19" s="85"/>
      <c r="I19" s="85"/>
    </row>
    <row r="20" spans="1:9" ht="15.75">
      <c r="A20" s="85" t="s">
        <v>686</v>
      </c>
      <c r="B20" s="85"/>
      <c r="C20" s="85"/>
      <c r="D20" s="85"/>
      <c r="E20" s="85"/>
      <c r="F20" s="85"/>
      <c r="G20" s="85"/>
      <c r="H20" s="85"/>
      <c r="I20" s="85"/>
    </row>
    <row r="21" spans="1:9" ht="15.75">
      <c r="A21" s="101"/>
      <c r="B21" s="85"/>
      <c r="C21" s="85"/>
      <c r="D21" s="85"/>
      <c r="E21" s="85"/>
      <c r="F21" s="85"/>
      <c r="G21" s="85"/>
      <c r="H21" s="85"/>
      <c r="I21" s="85"/>
    </row>
    <row r="22" spans="1:9" ht="15.75">
      <c r="A22" s="85"/>
      <c r="B22" s="85"/>
      <c r="C22" s="85"/>
      <c r="D22" s="85"/>
      <c r="E22" s="85"/>
      <c r="F22" s="85"/>
      <c r="G22" s="85"/>
      <c r="H22" s="85"/>
      <c r="I22" s="85"/>
    </row>
  </sheetData>
  <mergeCells count="10">
    <mergeCell ref="A18:I18"/>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headerFooter alignWithMargins="0">
    <oddFooter>&amp;R
</oddFooter>
  </headerFooter>
</worksheet>
</file>

<file path=xl/worksheets/sheet38.xml><?xml version="1.0" encoding="utf-8"?>
<worksheet xmlns="http://schemas.openxmlformats.org/spreadsheetml/2006/main" xmlns:r="http://schemas.openxmlformats.org/officeDocument/2006/relationships">
  <dimension ref="A1:I22"/>
  <sheetViews>
    <sheetView workbookViewId="0" topLeftCell="A1">
      <selection activeCell="A4" sqref="A4:A5"/>
    </sheetView>
  </sheetViews>
  <sheetFormatPr defaultColWidth="9.00390625" defaultRowHeight="16.5"/>
  <cols>
    <col min="1" max="1" width="9.625" style="86" customWidth="1"/>
    <col min="2" max="9" width="9.25390625" style="86" customWidth="1"/>
    <col min="10" max="16384" width="9.00390625" style="86" customWidth="1"/>
  </cols>
  <sheetData>
    <row r="1" spans="1:9" s="81" customFormat="1" ht="33" customHeight="1">
      <c r="A1" s="578" t="s">
        <v>687</v>
      </c>
      <c r="B1" s="578"/>
      <c r="C1" s="578"/>
      <c r="D1" s="578"/>
      <c r="E1" s="578"/>
      <c r="F1" s="578"/>
      <c r="G1" s="578"/>
      <c r="H1" s="578"/>
      <c r="I1" s="578"/>
    </row>
    <row r="2" spans="1:9" s="81" customFormat="1" ht="24.75" customHeight="1">
      <c r="A2" s="588" t="s">
        <v>688</v>
      </c>
      <c r="B2" s="588"/>
      <c r="C2" s="588"/>
      <c r="D2" s="588"/>
      <c r="E2" s="588"/>
      <c r="F2" s="588"/>
      <c r="G2" s="588"/>
      <c r="H2" s="588"/>
      <c r="I2" s="588"/>
    </row>
    <row r="3" spans="1:9" s="5" customFormat="1" ht="33" customHeight="1">
      <c r="A3" s="669" t="s">
        <v>119</v>
      </c>
      <c r="B3" s="669"/>
      <c r="C3" s="669"/>
      <c r="D3" s="669"/>
      <c r="E3" s="669"/>
      <c r="F3" s="669"/>
      <c r="G3" s="669"/>
      <c r="H3" s="577" t="s">
        <v>821</v>
      </c>
      <c r="I3" s="577"/>
    </row>
    <row r="4" spans="1:9" s="1" customFormat="1" ht="33" customHeight="1">
      <c r="A4" s="674" t="s">
        <v>454</v>
      </c>
      <c r="B4" s="643" t="s">
        <v>638</v>
      </c>
      <c r="C4" s="638"/>
      <c r="D4" s="643" t="s">
        <v>639</v>
      </c>
      <c r="E4" s="638"/>
      <c r="F4" s="643" t="s">
        <v>640</v>
      </c>
      <c r="G4" s="638"/>
      <c r="H4" s="643" t="s">
        <v>641</v>
      </c>
      <c r="I4" s="638"/>
    </row>
    <row r="5" spans="1:9" s="1" customFormat="1" ht="33" customHeight="1">
      <c r="A5" s="674"/>
      <c r="B5" s="6" t="s">
        <v>681</v>
      </c>
      <c r="C5" s="8" t="s">
        <v>643</v>
      </c>
      <c r="D5" s="6" t="s">
        <v>681</v>
      </c>
      <c r="E5" s="8" t="s">
        <v>643</v>
      </c>
      <c r="F5" s="6" t="s">
        <v>681</v>
      </c>
      <c r="G5" s="8" t="s">
        <v>643</v>
      </c>
      <c r="H5" s="6" t="s">
        <v>681</v>
      </c>
      <c r="I5" s="9" t="s">
        <v>643</v>
      </c>
    </row>
    <row r="6" spans="1:9" s="12" customFormat="1" ht="49.5" customHeight="1">
      <c r="A6" s="28" t="s">
        <v>463</v>
      </c>
      <c r="B6" s="13">
        <v>0</v>
      </c>
      <c r="C6" s="13">
        <v>0</v>
      </c>
      <c r="D6" s="13">
        <v>0</v>
      </c>
      <c r="E6" s="13">
        <v>0</v>
      </c>
      <c r="F6" s="13">
        <v>0</v>
      </c>
      <c r="G6" s="13">
        <v>0</v>
      </c>
      <c r="H6" s="13">
        <v>0</v>
      </c>
      <c r="I6" s="13">
        <v>0</v>
      </c>
    </row>
    <row r="7" spans="1:9" s="12" customFormat="1" ht="49.5" customHeight="1">
      <c r="A7" s="28" t="s">
        <v>464</v>
      </c>
      <c r="B7" s="13">
        <v>0</v>
      </c>
      <c r="C7" s="13">
        <v>0</v>
      </c>
      <c r="D7" s="13">
        <v>0</v>
      </c>
      <c r="E7" s="13">
        <v>0</v>
      </c>
      <c r="F7" s="13">
        <v>0</v>
      </c>
      <c r="G7" s="13">
        <v>0</v>
      </c>
      <c r="H7" s="13">
        <v>0</v>
      </c>
      <c r="I7" s="13">
        <v>0</v>
      </c>
    </row>
    <row r="8" spans="1:9" s="12" customFormat="1" ht="49.5" customHeight="1">
      <c r="A8" s="28" t="s">
        <v>465</v>
      </c>
      <c r="B8" s="13">
        <v>0</v>
      </c>
      <c r="C8" s="13">
        <v>0</v>
      </c>
      <c r="D8" s="13">
        <v>0</v>
      </c>
      <c r="E8" s="13">
        <v>0</v>
      </c>
      <c r="F8" s="13">
        <v>0</v>
      </c>
      <c r="G8" s="13">
        <v>0</v>
      </c>
      <c r="H8" s="13">
        <v>1</v>
      </c>
      <c r="I8" s="98">
        <v>12</v>
      </c>
    </row>
    <row r="9" spans="1:9" s="12" customFormat="1" ht="49.5" customHeight="1">
      <c r="A9" s="28" t="s">
        <v>466</v>
      </c>
      <c r="B9" s="13">
        <v>0</v>
      </c>
      <c r="C9" s="13">
        <v>0</v>
      </c>
      <c r="D9" s="13">
        <v>0</v>
      </c>
      <c r="E9" s="13">
        <v>0</v>
      </c>
      <c r="F9" s="13">
        <v>0</v>
      </c>
      <c r="G9" s="13">
        <v>0</v>
      </c>
      <c r="H9" s="13">
        <v>2</v>
      </c>
      <c r="I9" s="99">
        <v>8</v>
      </c>
    </row>
    <row r="10" spans="1:9" s="12" customFormat="1" ht="49.5" customHeight="1">
      <c r="A10" s="88" t="s">
        <v>960</v>
      </c>
      <c r="B10" s="13">
        <v>0</v>
      </c>
      <c r="C10" s="13">
        <v>0</v>
      </c>
      <c r="D10" s="13">
        <v>0</v>
      </c>
      <c r="E10" s="13">
        <v>0</v>
      </c>
      <c r="F10" s="13">
        <v>2</v>
      </c>
      <c r="G10" s="99">
        <v>6.5</v>
      </c>
      <c r="H10" s="13">
        <v>1</v>
      </c>
      <c r="I10" s="98">
        <v>9</v>
      </c>
    </row>
    <row r="11" spans="1:9" s="15" customFormat="1" ht="49.5" customHeight="1">
      <c r="A11" s="28" t="s">
        <v>468</v>
      </c>
      <c r="B11" s="13">
        <v>0</v>
      </c>
      <c r="C11" s="13">
        <v>0</v>
      </c>
      <c r="D11" s="13">
        <v>0</v>
      </c>
      <c r="E11" s="13">
        <v>0</v>
      </c>
      <c r="F11" s="13">
        <v>0</v>
      </c>
      <c r="G11" s="13">
        <v>0</v>
      </c>
      <c r="H11" s="13">
        <v>4</v>
      </c>
      <c r="I11" s="98">
        <v>13.75</v>
      </c>
    </row>
    <row r="12" spans="1:9" s="2" customFormat="1" ht="49.5" customHeight="1">
      <c r="A12" s="28" t="s">
        <v>469</v>
      </c>
      <c r="B12" s="11">
        <v>0</v>
      </c>
      <c r="C12" s="11">
        <v>0</v>
      </c>
      <c r="D12" s="11">
        <v>1</v>
      </c>
      <c r="E12" s="99">
        <v>3</v>
      </c>
      <c r="F12" s="11">
        <v>0</v>
      </c>
      <c r="G12" s="13">
        <v>0</v>
      </c>
      <c r="H12" s="11">
        <v>3</v>
      </c>
      <c r="I12" s="99">
        <v>11</v>
      </c>
    </row>
    <row r="13" spans="1:9" s="2" customFormat="1" ht="49.5" customHeight="1">
      <c r="A13" s="28" t="s">
        <v>470</v>
      </c>
      <c r="B13" s="11">
        <v>0</v>
      </c>
      <c r="C13" s="11">
        <v>0</v>
      </c>
      <c r="D13" s="11">
        <v>1</v>
      </c>
      <c r="E13" s="99">
        <v>8</v>
      </c>
      <c r="F13" s="11">
        <v>0</v>
      </c>
      <c r="G13" s="11">
        <v>0</v>
      </c>
      <c r="H13" s="11">
        <v>2</v>
      </c>
      <c r="I13" s="99">
        <v>11.5</v>
      </c>
    </row>
    <row r="14" spans="1:9" s="1" customFormat="1" ht="49.5" customHeight="1">
      <c r="A14" s="28" t="s">
        <v>471</v>
      </c>
      <c r="B14" s="11">
        <v>0</v>
      </c>
      <c r="C14" s="11">
        <v>0</v>
      </c>
      <c r="D14" s="11">
        <v>0</v>
      </c>
      <c r="E14" s="99">
        <v>0</v>
      </c>
      <c r="F14" s="11">
        <v>0</v>
      </c>
      <c r="G14" s="11">
        <v>0</v>
      </c>
      <c r="H14" s="11">
        <v>0</v>
      </c>
      <c r="I14" s="99">
        <v>0</v>
      </c>
    </row>
    <row r="15" spans="1:9" s="1" customFormat="1" ht="49.5" customHeight="1">
      <c r="A15" s="28" t="s">
        <v>762</v>
      </c>
      <c r="B15" s="11">
        <v>0</v>
      </c>
      <c r="C15" s="11">
        <v>0</v>
      </c>
      <c r="D15" s="11">
        <v>0</v>
      </c>
      <c r="E15" s="99">
        <v>0</v>
      </c>
      <c r="F15" s="11">
        <v>1</v>
      </c>
      <c r="G15" s="99">
        <v>14</v>
      </c>
      <c r="H15" s="11">
        <v>0</v>
      </c>
      <c r="I15" s="99">
        <v>0</v>
      </c>
    </row>
    <row r="16" spans="1:9" s="1" customFormat="1" ht="49.5" customHeight="1">
      <c r="A16" s="28" t="s">
        <v>495</v>
      </c>
      <c r="B16" s="11">
        <v>0</v>
      </c>
      <c r="C16" s="11">
        <v>0</v>
      </c>
      <c r="D16" s="11">
        <v>1</v>
      </c>
      <c r="E16" s="99">
        <v>2</v>
      </c>
      <c r="F16" s="11">
        <v>2</v>
      </c>
      <c r="G16" s="99">
        <v>6</v>
      </c>
      <c r="H16" s="11">
        <v>1</v>
      </c>
      <c r="I16" s="99">
        <v>9</v>
      </c>
    </row>
    <row r="17" spans="1:9" s="1" customFormat="1" ht="49.5" customHeight="1">
      <c r="A17" s="24" t="s">
        <v>274</v>
      </c>
      <c r="B17" s="75">
        <v>0</v>
      </c>
      <c r="C17" s="17">
        <v>0</v>
      </c>
      <c r="D17" s="17">
        <v>2</v>
      </c>
      <c r="E17" s="100">
        <v>8.5</v>
      </c>
      <c r="F17" s="17">
        <v>3</v>
      </c>
      <c r="G17" s="100">
        <v>11.33</v>
      </c>
      <c r="H17" s="17">
        <v>3</v>
      </c>
      <c r="I17" s="100">
        <v>12.67</v>
      </c>
    </row>
    <row r="18" spans="1:9" ht="15.75">
      <c r="A18" s="685" t="s">
        <v>682</v>
      </c>
      <c r="B18" s="685"/>
      <c r="C18" s="685"/>
      <c r="D18" s="685"/>
      <c r="E18" s="685"/>
      <c r="F18" s="685"/>
      <c r="G18" s="685"/>
      <c r="H18" s="685"/>
      <c r="I18" s="685"/>
    </row>
    <row r="19" spans="1:9" ht="15.75">
      <c r="A19" s="85" t="s">
        <v>683</v>
      </c>
      <c r="B19" s="85"/>
      <c r="C19" s="85"/>
      <c r="D19" s="85"/>
      <c r="E19" s="85"/>
      <c r="F19" s="85"/>
      <c r="G19" s="85"/>
      <c r="H19" s="85"/>
      <c r="I19" s="85"/>
    </row>
    <row r="20" spans="1:9" ht="15.75">
      <c r="A20" s="85" t="s">
        <v>689</v>
      </c>
      <c r="B20" s="85"/>
      <c r="C20" s="85"/>
      <c r="D20" s="85"/>
      <c r="E20" s="85"/>
      <c r="F20" s="85"/>
      <c r="G20" s="85"/>
      <c r="H20" s="85"/>
      <c r="I20" s="85"/>
    </row>
    <row r="21" spans="1:9" ht="15.75">
      <c r="A21" s="101"/>
      <c r="B21" s="85"/>
      <c r="C21" s="85"/>
      <c r="D21" s="85"/>
      <c r="E21" s="85"/>
      <c r="F21" s="85"/>
      <c r="G21" s="85"/>
      <c r="H21" s="85"/>
      <c r="I21" s="85"/>
    </row>
    <row r="22" spans="1:9" ht="15.75">
      <c r="A22" s="85"/>
      <c r="B22" s="85"/>
      <c r="C22" s="85"/>
      <c r="D22" s="85"/>
      <c r="E22" s="85"/>
      <c r="F22" s="85"/>
      <c r="G22" s="85"/>
      <c r="H22" s="85"/>
      <c r="I22" s="85"/>
    </row>
  </sheetData>
  <mergeCells count="10">
    <mergeCell ref="A18:I18"/>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scale="95" r:id="rId1"/>
  <headerFooter alignWithMargins="0">
    <oddFooter>&amp;R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U19"/>
  <sheetViews>
    <sheetView workbookViewId="0" topLeftCell="A13">
      <selection activeCell="H21" sqref="H21"/>
    </sheetView>
  </sheetViews>
  <sheetFormatPr defaultColWidth="9.00390625" defaultRowHeight="74.25" customHeight="1"/>
  <cols>
    <col min="1" max="1" width="8.875" style="19" customWidth="1"/>
    <col min="2" max="2" width="10.25390625" style="1" customWidth="1"/>
    <col min="3" max="3" width="9.125" style="1" bestFit="1" customWidth="1"/>
    <col min="4" max="4" width="11.00390625" style="1" customWidth="1"/>
    <col min="5" max="5" width="11.25390625" style="1" customWidth="1"/>
    <col min="6" max="6" width="10.875" style="1" customWidth="1"/>
    <col min="7" max="7" width="10.00390625" style="1" customWidth="1"/>
    <col min="8" max="8" width="9.125" style="1" customWidth="1"/>
    <col min="9" max="9" width="10.375" style="1" bestFit="1" customWidth="1"/>
    <col min="10" max="10" width="10.125" style="1" customWidth="1"/>
    <col min="11" max="11" width="9.625" style="1" customWidth="1"/>
    <col min="12" max="12" width="6.625" style="1" customWidth="1"/>
    <col min="13" max="16" width="9.875" style="1" customWidth="1"/>
    <col min="17" max="17" width="12.75390625" style="1" customWidth="1"/>
    <col min="18" max="18" width="9.25390625" style="1" customWidth="1"/>
    <col min="19" max="19" width="9.75390625" style="1" customWidth="1"/>
    <col min="20" max="20" width="10.00390625" style="1" customWidth="1"/>
    <col min="21" max="21" width="10.125" style="1" customWidth="1"/>
    <col min="22" max="16384" width="8.25390625" style="1" customWidth="1"/>
  </cols>
  <sheetData>
    <row r="1" spans="1:21" s="5" customFormat="1" ht="33" customHeight="1">
      <c r="A1" s="666" t="s">
        <v>853</v>
      </c>
      <c r="B1" s="666"/>
      <c r="C1" s="666"/>
      <c r="D1" s="666"/>
      <c r="E1" s="666"/>
      <c r="F1" s="666"/>
      <c r="G1" s="666"/>
      <c r="H1" s="666"/>
      <c r="I1" s="666"/>
      <c r="J1" s="666"/>
      <c r="K1" s="667" t="s">
        <v>854</v>
      </c>
      <c r="L1" s="667"/>
      <c r="M1" s="667"/>
      <c r="N1" s="667"/>
      <c r="O1" s="667"/>
      <c r="P1" s="667"/>
      <c r="Q1" s="667"/>
      <c r="R1" s="667"/>
      <c r="S1" s="667"/>
      <c r="T1" s="667"/>
      <c r="U1" s="667"/>
    </row>
    <row r="2" spans="1:21" s="5" customFormat="1" ht="33" customHeight="1">
      <c r="A2" s="688" t="s">
        <v>7</v>
      </c>
      <c r="B2" s="669"/>
      <c r="C2" s="669"/>
      <c r="D2" s="669"/>
      <c r="E2" s="669"/>
      <c r="F2" s="669"/>
      <c r="G2" s="669"/>
      <c r="H2" s="669"/>
      <c r="I2" s="669"/>
      <c r="J2" s="669"/>
      <c r="K2" s="669"/>
      <c r="L2" s="669"/>
      <c r="M2" s="669"/>
      <c r="N2" s="669"/>
      <c r="O2" s="669"/>
      <c r="P2" s="669"/>
      <c r="Q2" s="669"/>
      <c r="R2" s="669"/>
      <c r="S2" s="669"/>
      <c r="T2" s="577" t="s">
        <v>838</v>
      </c>
      <c r="U2" s="577"/>
    </row>
    <row r="3" spans="1:21" ht="28.5" customHeight="1">
      <c r="A3" s="663" t="s">
        <v>855</v>
      </c>
      <c r="B3" s="602" t="s">
        <v>120</v>
      </c>
      <c r="C3" s="686"/>
      <c r="D3" s="686"/>
      <c r="E3" s="686"/>
      <c r="F3" s="687"/>
      <c r="G3" s="602" t="s">
        <v>121</v>
      </c>
      <c r="H3" s="686"/>
      <c r="I3" s="686"/>
      <c r="J3" s="686"/>
      <c r="K3" s="687"/>
      <c r="L3" s="602" t="s">
        <v>122</v>
      </c>
      <c r="M3" s="686"/>
      <c r="N3" s="686"/>
      <c r="O3" s="686"/>
      <c r="P3" s="687"/>
      <c r="Q3" s="602" t="s">
        <v>123</v>
      </c>
      <c r="R3" s="686"/>
      <c r="S3" s="686"/>
      <c r="T3" s="686"/>
      <c r="U3" s="686"/>
    </row>
    <row r="4" spans="1:21" ht="39.75" customHeight="1">
      <c r="A4" s="663"/>
      <c r="B4" s="22" t="s">
        <v>856</v>
      </c>
      <c r="C4" s="23" t="s">
        <v>124</v>
      </c>
      <c r="D4" s="23" t="s">
        <v>125</v>
      </c>
      <c r="E4" s="23" t="s">
        <v>126</v>
      </c>
      <c r="F4" s="23" t="s">
        <v>127</v>
      </c>
      <c r="G4" s="22" t="s">
        <v>856</v>
      </c>
      <c r="H4" s="23" t="s">
        <v>124</v>
      </c>
      <c r="I4" s="23" t="s">
        <v>125</v>
      </c>
      <c r="J4" s="23" t="s">
        <v>126</v>
      </c>
      <c r="K4" s="105" t="s">
        <v>127</v>
      </c>
      <c r="L4" s="22" t="s">
        <v>856</v>
      </c>
      <c r="M4" s="8" t="s">
        <v>967</v>
      </c>
      <c r="N4" s="8" t="s">
        <v>968</v>
      </c>
      <c r="O4" s="8" t="s">
        <v>969</v>
      </c>
      <c r="P4" s="8" t="s">
        <v>970</v>
      </c>
      <c r="Q4" s="22" t="s">
        <v>856</v>
      </c>
      <c r="R4" s="23" t="s">
        <v>971</v>
      </c>
      <c r="S4" s="23" t="s">
        <v>125</v>
      </c>
      <c r="T4" s="23" t="s">
        <v>126</v>
      </c>
      <c r="U4" s="26" t="s">
        <v>127</v>
      </c>
    </row>
    <row r="5" spans="1:21" ht="51" customHeight="1">
      <c r="A5" s="21" t="s">
        <v>857</v>
      </c>
      <c r="B5" s="106">
        <f aca="true" t="shared" si="0" ref="B5:K5">SUM(B6:B17)</f>
        <v>459207941</v>
      </c>
      <c r="C5" s="106">
        <f t="shared" si="0"/>
        <v>462758</v>
      </c>
      <c r="D5" s="106">
        <f t="shared" si="0"/>
        <v>221577519</v>
      </c>
      <c r="E5" s="106">
        <f t="shared" si="0"/>
        <v>170050204</v>
      </c>
      <c r="F5" s="106">
        <f t="shared" si="0"/>
        <v>67117460</v>
      </c>
      <c r="G5" s="106">
        <f t="shared" si="0"/>
        <v>135677214</v>
      </c>
      <c r="H5" s="106">
        <f t="shared" si="0"/>
        <v>407879</v>
      </c>
      <c r="I5" s="106">
        <f t="shared" si="0"/>
        <v>41138809</v>
      </c>
      <c r="J5" s="106">
        <f t="shared" si="0"/>
        <v>54190162</v>
      </c>
      <c r="K5" s="106">
        <f t="shared" si="0"/>
        <v>39940364</v>
      </c>
      <c r="L5" s="107">
        <f>ROUND(G5/B5*100,2)</f>
        <v>29.55</v>
      </c>
      <c r="M5" s="107">
        <f>ROUND(H5/C5*100,2)</f>
        <v>88.14</v>
      </c>
      <c r="N5" s="107">
        <f>ROUND(I5/D5*100,2)</f>
        <v>18.57</v>
      </c>
      <c r="O5" s="107">
        <f>ROUND(J5/E5*100,2)</f>
        <v>31.87</v>
      </c>
      <c r="P5" s="107">
        <f>ROUND(K5/F5*100,2)</f>
        <v>59.51</v>
      </c>
      <c r="Q5" s="108">
        <f>SUM(Q6:Q17)</f>
        <v>323530727</v>
      </c>
      <c r="R5" s="108">
        <f>SUM(R6:R17)</f>
        <v>54879</v>
      </c>
      <c r="S5" s="108">
        <f>SUM(S6:S17)</f>
        <v>180438710</v>
      </c>
      <c r="T5" s="108">
        <f>SUM(T6:T17)</f>
        <v>115860042</v>
      </c>
      <c r="U5" s="108">
        <f>SUM(U6:U17)</f>
        <v>27177096</v>
      </c>
    </row>
    <row r="6" spans="1:21" s="12" customFormat="1" ht="51" customHeight="1">
      <c r="A6" s="28" t="s">
        <v>858</v>
      </c>
      <c r="B6" s="109">
        <f aca="true" t="shared" si="1" ref="B6:B17">C6+D6+E6+F6</f>
        <v>15227378</v>
      </c>
      <c r="C6" s="108">
        <v>0</v>
      </c>
      <c r="D6" s="108">
        <v>11390702</v>
      </c>
      <c r="E6" s="108">
        <v>3836676</v>
      </c>
      <c r="F6" s="108">
        <v>0</v>
      </c>
      <c r="G6" s="110">
        <f aca="true" t="shared" si="2" ref="G6:G17">SUM(H6:K6)</f>
        <v>161115</v>
      </c>
      <c r="H6" s="110">
        <v>0</v>
      </c>
      <c r="I6" s="110">
        <v>151088</v>
      </c>
      <c r="J6" s="110">
        <f>10026+1</f>
        <v>10027</v>
      </c>
      <c r="K6" s="110">
        <v>0</v>
      </c>
      <c r="L6" s="107">
        <f aca="true" t="shared" si="3" ref="L6:L17">ROUND(G6/B6*100,2)</f>
        <v>1.06</v>
      </c>
      <c r="M6" s="110">
        <v>0</v>
      </c>
      <c r="N6" s="107">
        <f aca="true" t="shared" si="4" ref="N6:N17">ROUND(I6/D6*100,2)</f>
        <v>1.33</v>
      </c>
      <c r="O6" s="107">
        <f aca="true" t="shared" si="5" ref="O6:O17">ROUND(J6/E6*100,2)</f>
        <v>0.26</v>
      </c>
      <c r="P6" s="110">
        <v>0</v>
      </c>
      <c r="Q6" s="110">
        <f aca="true" t="shared" si="6" ref="Q6:Q17">SUM(R6:U6)</f>
        <v>15066263</v>
      </c>
      <c r="R6" s="110">
        <f aca="true" t="shared" si="7" ref="R6:R17">C6-H6</f>
        <v>0</v>
      </c>
      <c r="S6" s="110">
        <f aca="true" t="shared" si="8" ref="S6:S17">D6-I6</f>
        <v>11239614</v>
      </c>
      <c r="T6" s="110">
        <f aca="true" t="shared" si="9" ref="T6:T17">E6-J6</f>
        <v>3826649</v>
      </c>
      <c r="U6" s="110">
        <f aca="true" t="shared" si="10" ref="U6:U17">F6-K6</f>
        <v>0</v>
      </c>
    </row>
    <row r="7" spans="1:21" s="12" customFormat="1" ht="51" customHeight="1">
      <c r="A7" s="28" t="s">
        <v>859</v>
      </c>
      <c r="B7" s="109">
        <f t="shared" si="1"/>
        <v>25977943</v>
      </c>
      <c r="C7" s="108">
        <v>0</v>
      </c>
      <c r="D7" s="108">
        <v>13190006</v>
      </c>
      <c r="E7" s="108">
        <v>10467947</v>
      </c>
      <c r="F7" s="108">
        <v>2319990</v>
      </c>
      <c r="G7" s="110">
        <f t="shared" si="2"/>
        <v>1239841</v>
      </c>
      <c r="H7" s="110">
        <v>0</v>
      </c>
      <c r="I7" s="110">
        <v>625004</v>
      </c>
      <c r="J7" s="110">
        <v>272999</v>
      </c>
      <c r="K7" s="110">
        <v>341838</v>
      </c>
      <c r="L7" s="107">
        <f t="shared" si="3"/>
        <v>4.77</v>
      </c>
      <c r="M7" s="110">
        <v>0</v>
      </c>
      <c r="N7" s="107">
        <f t="shared" si="4"/>
        <v>4.74</v>
      </c>
      <c r="O7" s="107">
        <f t="shared" si="5"/>
        <v>2.61</v>
      </c>
      <c r="P7" s="107">
        <f aca="true" t="shared" si="11" ref="P7:P17">ROUND(K7/F7*100,2)</f>
        <v>14.73</v>
      </c>
      <c r="Q7" s="110">
        <f t="shared" si="6"/>
        <v>24738102</v>
      </c>
      <c r="R7" s="110">
        <f t="shared" si="7"/>
        <v>0</v>
      </c>
      <c r="S7" s="110">
        <f t="shared" si="8"/>
        <v>12565002</v>
      </c>
      <c r="T7" s="110">
        <f t="shared" si="9"/>
        <v>10194948</v>
      </c>
      <c r="U7" s="110">
        <f t="shared" si="10"/>
        <v>1978152</v>
      </c>
    </row>
    <row r="8" spans="1:21" s="12" customFormat="1" ht="51" customHeight="1">
      <c r="A8" s="28" t="s">
        <v>860</v>
      </c>
      <c r="B8" s="109">
        <f t="shared" si="1"/>
        <v>30017163</v>
      </c>
      <c r="C8" s="108">
        <v>0</v>
      </c>
      <c r="D8" s="108">
        <v>13748108</v>
      </c>
      <c r="E8" s="108">
        <v>11352620</v>
      </c>
      <c r="F8" s="108">
        <v>4916435</v>
      </c>
      <c r="G8" s="110">
        <f t="shared" si="2"/>
        <v>2426365</v>
      </c>
      <c r="H8" s="110">
        <v>0</v>
      </c>
      <c r="I8" s="110">
        <v>755248</v>
      </c>
      <c r="J8" s="110">
        <v>609503</v>
      </c>
      <c r="K8" s="110">
        <v>1061614</v>
      </c>
      <c r="L8" s="107">
        <f t="shared" si="3"/>
        <v>8.08</v>
      </c>
      <c r="M8" s="110">
        <v>0</v>
      </c>
      <c r="N8" s="107">
        <f t="shared" si="4"/>
        <v>5.49</v>
      </c>
      <c r="O8" s="107">
        <f t="shared" si="5"/>
        <v>5.37</v>
      </c>
      <c r="P8" s="107">
        <f t="shared" si="11"/>
        <v>21.59</v>
      </c>
      <c r="Q8" s="110">
        <f t="shared" si="6"/>
        <v>27590798</v>
      </c>
      <c r="R8" s="110">
        <f t="shared" si="7"/>
        <v>0</v>
      </c>
      <c r="S8" s="110">
        <f t="shared" si="8"/>
        <v>12992860</v>
      </c>
      <c r="T8" s="110">
        <f t="shared" si="9"/>
        <v>10743117</v>
      </c>
      <c r="U8" s="110">
        <f t="shared" si="10"/>
        <v>3854821</v>
      </c>
    </row>
    <row r="9" spans="1:21" s="12" customFormat="1" ht="51" customHeight="1">
      <c r="A9" s="28" t="s">
        <v>861</v>
      </c>
      <c r="B9" s="109">
        <f t="shared" si="1"/>
        <v>31433795</v>
      </c>
      <c r="C9" s="108">
        <v>0</v>
      </c>
      <c r="D9" s="108">
        <v>14664748</v>
      </c>
      <c r="E9" s="108">
        <v>11753278</v>
      </c>
      <c r="F9" s="108">
        <v>5015769</v>
      </c>
      <c r="G9" s="110">
        <f t="shared" si="2"/>
        <v>4289413</v>
      </c>
      <c r="H9" s="110">
        <v>0</v>
      </c>
      <c r="I9" s="110">
        <f>1233291-1</f>
        <v>1233290</v>
      </c>
      <c r="J9" s="110">
        <v>1152536</v>
      </c>
      <c r="K9" s="110">
        <v>1903587</v>
      </c>
      <c r="L9" s="107">
        <f t="shared" si="3"/>
        <v>13.65</v>
      </c>
      <c r="M9" s="110">
        <v>0</v>
      </c>
      <c r="N9" s="107">
        <f t="shared" si="4"/>
        <v>8.41</v>
      </c>
      <c r="O9" s="107">
        <f t="shared" si="5"/>
        <v>9.81</v>
      </c>
      <c r="P9" s="107">
        <f t="shared" si="11"/>
        <v>37.95</v>
      </c>
      <c r="Q9" s="110">
        <f t="shared" si="6"/>
        <v>27144382</v>
      </c>
      <c r="R9" s="110">
        <f t="shared" si="7"/>
        <v>0</v>
      </c>
      <c r="S9" s="110">
        <f t="shared" si="8"/>
        <v>13431458</v>
      </c>
      <c r="T9" s="110">
        <f t="shared" si="9"/>
        <v>10600742</v>
      </c>
      <c r="U9" s="110">
        <f t="shared" si="10"/>
        <v>3112182</v>
      </c>
    </row>
    <row r="10" spans="1:21" s="12" customFormat="1" ht="51" customHeight="1">
      <c r="A10" s="29" t="s">
        <v>797</v>
      </c>
      <c r="B10" s="109">
        <f t="shared" si="1"/>
        <v>49209357</v>
      </c>
      <c r="C10" s="108">
        <v>239631</v>
      </c>
      <c r="D10" s="108">
        <v>23881955</v>
      </c>
      <c r="E10" s="108">
        <v>17494854</v>
      </c>
      <c r="F10" s="108">
        <v>7592917</v>
      </c>
      <c r="G10" s="110">
        <f t="shared" si="2"/>
        <v>9475795</v>
      </c>
      <c r="H10" s="110">
        <v>60141</v>
      </c>
      <c r="I10" s="110">
        <v>2410221</v>
      </c>
      <c r="J10" s="110">
        <v>3025826</v>
      </c>
      <c r="K10" s="110">
        <f>3979606+1</f>
        <v>3979607</v>
      </c>
      <c r="L10" s="107">
        <f t="shared" si="3"/>
        <v>19.26</v>
      </c>
      <c r="M10" s="107">
        <f>ROUND(H10/C10*100,2)</f>
        <v>25.1</v>
      </c>
      <c r="N10" s="107">
        <f t="shared" si="4"/>
        <v>10.09</v>
      </c>
      <c r="O10" s="107">
        <f t="shared" si="5"/>
        <v>17.3</v>
      </c>
      <c r="P10" s="107">
        <f t="shared" si="11"/>
        <v>52.41</v>
      </c>
      <c r="Q10" s="110">
        <f t="shared" si="6"/>
        <v>39733562</v>
      </c>
      <c r="R10" s="110">
        <f t="shared" si="7"/>
        <v>179490</v>
      </c>
      <c r="S10" s="110">
        <f t="shared" si="8"/>
        <v>21471734</v>
      </c>
      <c r="T10" s="110">
        <f t="shared" si="9"/>
        <v>14469028</v>
      </c>
      <c r="U10" s="110">
        <f t="shared" si="10"/>
        <v>3613310</v>
      </c>
    </row>
    <row r="11" spans="1:21" s="15" customFormat="1" ht="51" customHeight="1">
      <c r="A11" s="28" t="s">
        <v>862</v>
      </c>
      <c r="B11" s="109">
        <f t="shared" si="1"/>
        <v>34128603</v>
      </c>
      <c r="C11" s="108">
        <v>42287</v>
      </c>
      <c r="D11" s="108">
        <v>15919176</v>
      </c>
      <c r="E11" s="108">
        <v>12819702</v>
      </c>
      <c r="F11" s="108">
        <v>5347438</v>
      </c>
      <c r="G11" s="110">
        <f t="shared" si="2"/>
        <v>9429091</v>
      </c>
      <c r="H11" s="110">
        <f>28967-1</f>
        <v>28966</v>
      </c>
      <c r="I11" s="110">
        <v>3184530</v>
      </c>
      <c r="J11" s="110">
        <v>3372900</v>
      </c>
      <c r="K11" s="110">
        <v>2842695</v>
      </c>
      <c r="L11" s="107">
        <f t="shared" si="3"/>
        <v>27.63</v>
      </c>
      <c r="M11" s="107">
        <f>ROUND(H11/C11*100,2)</f>
        <v>68.5</v>
      </c>
      <c r="N11" s="107">
        <f t="shared" si="4"/>
        <v>20</v>
      </c>
      <c r="O11" s="107">
        <f t="shared" si="5"/>
        <v>26.31</v>
      </c>
      <c r="P11" s="107">
        <f t="shared" si="11"/>
        <v>53.16</v>
      </c>
      <c r="Q11" s="110">
        <f t="shared" si="6"/>
        <v>24699512</v>
      </c>
      <c r="R11" s="110">
        <f t="shared" si="7"/>
        <v>13321</v>
      </c>
      <c r="S11" s="110">
        <f t="shared" si="8"/>
        <v>12734646</v>
      </c>
      <c r="T11" s="110">
        <f t="shared" si="9"/>
        <v>9446802</v>
      </c>
      <c r="U11" s="110">
        <f t="shared" si="10"/>
        <v>2504743</v>
      </c>
    </row>
    <row r="12" spans="1:21" s="2" customFormat="1" ht="51" customHeight="1">
      <c r="A12" s="28" t="s">
        <v>863</v>
      </c>
      <c r="B12" s="109">
        <f t="shared" si="1"/>
        <v>37959822</v>
      </c>
      <c r="C12" s="108">
        <v>70654</v>
      </c>
      <c r="D12" s="108">
        <v>17658525</v>
      </c>
      <c r="E12" s="108">
        <v>14058710</v>
      </c>
      <c r="F12" s="108">
        <v>6171933</v>
      </c>
      <c r="G12" s="108">
        <f t="shared" si="2"/>
        <v>10159348</v>
      </c>
      <c r="H12" s="108">
        <f>38277+1</f>
        <v>38278</v>
      </c>
      <c r="I12" s="108">
        <v>2712423</v>
      </c>
      <c r="J12" s="108">
        <v>4271598</v>
      </c>
      <c r="K12" s="108">
        <v>3137049</v>
      </c>
      <c r="L12" s="111">
        <f t="shared" si="3"/>
        <v>26.76</v>
      </c>
      <c r="M12" s="111">
        <f>ROUND(H12/C12*100,2)</f>
        <v>54.18</v>
      </c>
      <c r="N12" s="111">
        <f t="shared" si="4"/>
        <v>15.36</v>
      </c>
      <c r="O12" s="111">
        <f t="shared" si="5"/>
        <v>30.38</v>
      </c>
      <c r="P12" s="111">
        <f t="shared" si="11"/>
        <v>50.83</v>
      </c>
      <c r="Q12" s="108">
        <f t="shared" si="6"/>
        <v>27800474</v>
      </c>
      <c r="R12" s="108">
        <f t="shared" si="7"/>
        <v>32376</v>
      </c>
      <c r="S12" s="108">
        <f t="shared" si="8"/>
        <v>14946102</v>
      </c>
      <c r="T12" s="108">
        <f t="shared" si="9"/>
        <v>9787112</v>
      </c>
      <c r="U12" s="108">
        <f t="shared" si="10"/>
        <v>3034884</v>
      </c>
    </row>
    <row r="13" spans="1:21" s="2" customFormat="1" ht="51" customHeight="1">
      <c r="A13" s="28" t="s">
        <v>864</v>
      </c>
      <c r="B13" s="109">
        <f t="shared" si="1"/>
        <v>38647555</v>
      </c>
      <c r="C13" s="108">
        <v>72465</v>
      </c>
      <c r="D13" s="108">
        <v>18017940</v>
      </c>
      <c r="E13" s="108">
        <v>14297419</v>
      </c>
      <c r="F13" s="108">
        <v>6259731</v>
      </c>
      <c r="G13" s="108">
        <f t="shared" si="2"/>
        <v>12378551</v>
      </c>
      <c r="H13" s="108">
        <v>38023</v>
      </c>
      <c r="I13" s="108">
        <v>3449599</v>
      </c>
      <c r="J13" s="108">
        <v>5192512</v>
      </c>
      <c r="K13" s="108">
        <v>3698417</v>
      </c>
      <c r="L13" s="111">
        <f t="shared" si="3"/>
        <v>32.03</v>
      </c>
      <c r="M13" s="111">
        <f>ROUND(H13/C13*100,2)</f>
        <v>52.47</v>
      </c>
      <c r="N13" s="111">
        <f t="shared" si="4"/>
        <v>19.15</v>
      </c>
      <c r="O13" s="111">
        <f t="shared" si="5"/>
        <v>36.32</v>
      </c>
      <c r="P13" s="111">
        <f t="shared" si="11"/>
        <v>59.08</v>
      </c>
      <c r="Q13" s="108">
        <f t="shared" si="6"/>
        <v>26269004</v>
      </c>
      <c r="R13" s="108">
        <f t="shared" si="7"/>
        <v>34442</v>
      </c>
      <c r="S13" s="108">
        <f t="shared" si="8"/>
        <v>14568341</v>
      </c>
      <c r="T13" s="108">
        <f t="shared" si="9"/>
        <v>9104907</v>
      </c>
      <c r="U13" s="108">
        <f t="shared" si="10"/>
        <v>2561314</v>
      </c>
    </row>
    <row r="14" spans="1:21" ht="51" customHeight="1">
      <c r="A14" s="28" t="s">
        <v>865</v>
      </c>
      <c r="B14" s="108">
        <f t="shared" si="1"/>
        <v>42375675</v>
      </c>
      <c r="C14" s="108">
        <v>-2920</v>
      </c>
      <c r="D14" s="108">
        <v>19700498</v>
      </c>
      <c r="E14" s="108">
        <v>15859535</v>
      </c>
      <c r="F14" s="108">
        <v>6818562</v>
      </c>
      <c r="G14" s="108">
        <f t="shared" si="2"/>
        <v>17566518</v>
      </c>
      <c r="H14" s="108">
        <v>61316</v>
      </c>
      <c r="I14" s="108">
        <v>4588673</v>
      </c>
      <c r="J14" s="108">
        <v>7660838</v>
      </c>
      <c r="K14" s="108">
        <v>5255691</v>
      </c>
      <c r="L14" s="111">
        <f t="shared" si="3"/>
        <v>41.45</v>
      </c>
      <c r="M14" s="111" t="s">
        <v>866</v>
      </c>
      <c r="N14" s="111">
        <f t="shared" si="4"/>
        <v>23.29</v>
      </c>
      <c r="O14" s="111">
        <f t="shared" si="5"/>
        <v>48.3</v>
      </c>
      <c r="P14" s="111">
        <f t="shared" si="11"/>
        <v>77.08</v>
      </c>
      <c r="Q14" s="108">
        <f t="shared" si="6"/>
        <v>24809157</v>
      </c>
      <c r="R14" s="108">
        <f t="shared" si="7"/>
        <v>-64236</v>
      </c>
      <c r="S14" s="108">
        <f t="shared" si="8"/>
        <v>15111825</v>
      </c>
      <c r="T14" s="108">
        <f t="shared" si="9"/>
        <v>8198697</v>
      </c>
      <c r="U14" s="108">
        <f t="shared" si="10"/>
        <v>1562871</v>
      </c>
    </row>
    <row r="15" spans="1:21" ht="51" customHeight="1">
      <c r="A15" s="28" t="s">
        <v>762</v>
      </c>
      <c r="B15" s="108">
        <f t="shared" si="1"/>
        <v>47831121</v>
      </c>
      <c r="C15" s="108">
        <v>-5201</v>
      </c>
      <c r="D15" s="108">
        <v>22676929</v>
      </c>
      <c r="E15" s="108">
        <v>17944829</v>
      </c>
      <c r="F15" s="108">
        <v>7214564</v>
      </c>
      <c r="G15" s="108">
        <f t="shared" si="2"/>
        <v>19582317</v>
      </c>
      <c r="H15" s="108">
        <v>72931</v>
      </c>
      <c r="I15" s="108">
        <v>5916554</v>
      </c>
      <c r="J15" s="108">
        <v>8490623</v>
      </c>
      <c r="K15" s="108">
        <v>5102209</v>
      </c>
      <c r="L15" s="111">
        <f t="shared" si="3"/>
        <v>40.94</v>
      </c>
      <c r="M15" s="111" t="s">
        <v>866</v>
      </c>
      <c r="N15" s="111">
        <f t="shared" si="4"/>
        <v>26.09</v>
      </c>
      <c r="O15" s="111">
        <f t="shared" si="5"/>
        <v>47.32</v>
      </c>
      <c r="P15" s="111">
        <f t="shared" si="11"/>
        <v>70.72</v>
      </c>
      <c r="Q15" s="108">
        <f t="shared" si="6"/>
        <v>28248804</v>
      </c>
      <c r="R15" s="108">
        <f t="shared" si="7"/>
        <v>-78132</v>
      </c>
      <c r="S15" s="108">
        <f t="shared" si="8"/>
        <v>16760375</v>
      </c>
      <c r="T15" s="108">
        <f t="shared" si="9"/>
        <v>9454206</v>
      </c>
      <c r="U15" s="108">
        <f t="shared" si="10"/>
        <v>2112355</v>
      </c>
    </row>
    <row r="16" spans="1:21" s="2" customFormat="1" ht="51" customHeight="1">
      <c r="A16" s="28" t="s">
        <v>867</v>
      </c>
      <c r="B16" s="108">
        <f>C16+D16+E16+F16</f>
        <v>53007400</v>
      </c>
      <c r="C16" s="108">
        <v>-5751</v>
      </c>
      <c r="D16" s="108">
        <v>25171199</v>
      </c>
      <c r="E16" s="108">
        <v>19970169</v>
      </c>
      <c r="F16" s="108">
        <v>7871783</v>
      </c>
      <c r="G16" s="108">
        <f>SUM(H16:K16)</f>
        <v>23420407</v>
      </c>
      <c r="H16" s="108">
        <v>52682</v>
      </c>
      <c r="I16" s="108">
        <v>7395122</v>
      </c>
      <c r="J16" s="108">
        <v>9596790</v>
      </c>
      <c r="K16" s="108">
        <v>6375813</v>
      </c>
      <c r="L16" s="111">
        <f>ROUND(G16/B16*100,2)</f>
        <v>44.18</v>
      </c>
      <c r="M16" s="111" t="s">
        <v>866</v>
      </c>
      <c r="N16" s="111">
        <f>ROUND(I16/D16*100,2)</f>
        <v>29.38</v>
      </c>
      <c r="O16" s="111">
        <f>ROUND(J16/E16*100,2)</f>
        <v>48.06</v>
      </c>
      <c r="P16" s="111">
        <f>ROUND(K16/F16*100,2)</f>
        <v>81</v>
      </c>
      <c r="Q16" s="108">
        <f>SUM(R16:U16)</f>
        <v>29586993</v>
      </c>
      <c r="R16" s="108">
        <f>C16-H16</f>
        <v>-58433</v>
      </c>
      <c r="S16" s="108">
        <f>D16-I16</f>
        <v>17776077</v>
      </c>
      <c r="T16" s="108">
        <f>E16-J16</f>
        <v>10373379</v>
      </c>
      <c r="U16" s="108">
        <f>F16-K16</f>
        <v>1495970</v>
      </c>
    </row>
    <row r="17" spans="1:21" s="2" customFormat="1" ht="51" customHeight="1">
      <c r="A17" s="24" t="s">
        <v>271</v>
      </c>
      <c r="B17" s="112">
        <f t="shared" si="1"/>
        <v>53392129</v>
      </c>
      <c r="C17" s="533">
        <v>51593</v>
      </c>
      <c r="D17" s="112">
        <v>25557733</v>
      </c>
      <c r="E17" s="112">
        <v>20194465</v>
      </c>
      <c r="F17" s="112">
        <v>7588338</v>
      </c>
      <c r="G17" s="112">
        <f t="shared" si="2"/>
        <v>25548453</v>
      </c>
      <c r="H17" s="112">
        <v>55542</v>
      </c>
      <c r="I17" s="112">
        <v>8717057</v>
      </c>
      <c r="J17" s="112">
        <v>10534010</v>
      </c>
      <c r="K17" s="112">
        <v>6241844</v>
      </c>
      <c r="L17" s="113">
        <f t="shared" si="3"/>
        <v>47.85</v>
      </c>
      <c r="M17" s="113" t="s">
        <v>866</v>
      </c>
      <c r="N17" s="113">
        <f t="shared" si="4"/>
        <v>34.11</v>
      </c>
      <c r="O17" s="113">
        <f t="shared" si="5"/>
        <v>52.16</v>
      </c>
      <c r="P17" s="113">
        <f t="shared" si="11"/>
        <v>82.26</v>
      </c>
      <c r="Q17" s="112">
        <f t="shared" si="6"/>
        <v>27843676</v>
      </c>
      <c r="R17" s="112">
        <f t="shared" si="7"/>
        <v>-3949</v>
      </c>
      <c r="S17" s="112">
        <f t="shared" si="8"/>
        <v>16840676</v>
      </c>
      <c r="T17" s="112">
        <f t="shared" si="9"/>
        <v>9660455</v>
      </c>
      <c r="U17" s="112">
        <f t="shared" si="10"/>
        <v>1346494</v>
      </c>
    </row>
    <row r="18" spans="1:21" s="86" customFormat="1" ht="24" customHeight="1">
      <c r="A18" s="685" t="s">
        <v>947</v>
      </c>
      <c r="B18" s="685"/>
      <c r="C18" s="685"/>
      <c r="D18" s="685"/>
      <c r="E18" s="685"/>
      <c r="F18" s="685"/>
      <c r="G18" s="685"/>
      <c r="H18" s="685"/>
      <c r="I18" s="685"/>
      <c r="J18" s="685"/>
      <c r="K18" s="685"/>
      <c r="L18" s="685"/>
      <c r="M18" s="685"/>
      <c r="N18" s="685"/>
      <c r="O18" s="685"/>
      <c r="P18" s="685"/>
      <c r="Q18" s="685"/>
      <c r="R18" s="685"/>
      <c r="S18" s="685"/>
      <c r="T18" s="685"/>
      <c r="U18" s="685"/>
    </row>
    <row r="19" spans="1:21" ht="18.75" customHeight="1">
      <c r="A19" s="689" t="s">
        <v>690</v>
      </c>
      <c r="B19" s="689"/>
      <c r="C19" s="689"/>
      <c r="D19" s="689"/>
      <c r="E19" s="689"/>
      <c r="F19" s="689"/>
      <c r="G19" s="689"/>
      <c r="H19" s="689"/>
      <c r="I19" s="689"/>
      <c r="J19" s="689"/>
      <c r="K19" s="689"/>
      <c r="L19" s="689"/>
      <c r="M19" s="689"/>
      <c r="N19" s="689"/>
      <c r="O19" s="689"/>
      <c r="P19" s="689"/>
      <c r="Q19" s="689"/>
      <c r="R19" s="689"/>
      <c r="S19" s="689"/>
      <c r="T19" s="689"/>
      <c r="U19" s="689"/>
    </row>
    <row r="20" ht="33" customHeight="1"/>
    <row r="21" ht="33"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sheetData>
  <mergeCells count="11">
    <mergeCell ref="A18:U18"/>
    <mergeCell ref="A19:U19"/>
    <mergeCell ref="G3:K3"/>
    <mergeCell ref="T2:U2"/>
    <mergeCell ref="A1:J1"/>
    <mergeCell ref="B3:F3"/>
    <mergeCell ref="K1:U1"/>
    <mergeCell ref="L3:P3"/>
    <mergeCell ref="Q3:U3"/>
    <mergeCell ref="A3:A4"/>
    <mergeCell ref="A2:S2"/>
  </mergeCells>
  <printOptions/>
  <pageMargins left="0.51" right="0" top="0.5905511811023623" bottom="0.7874015748031497" header="0" footer="0"/>
  <pageSetup fitToWidth="2" fitToHeight="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9"/>
  <sheetViews>
    <sheetView workbookViewId="0" topLeftCell="A7">
      <selection activeCell="L6" sqref="L6"/>
    </sheetView>
  </sheetViews>
  <sheetFormatPr defaultColWidth="9.00390625" defaultRowHeight="16.5"/>
  <cols>
    <col min="1" max="1" width="8.25390625" style="52" customWidth="1"/>
    <col min="2" max="4" width="9.125" style="1" customWidth="1"/>
    <col min="5" max="5" width="12.125" style="1" customWidth="1"/>
    <col min="6" max="7" width="9.125" style="1" customWidth="1"/>
    <col min="8" max="8" width="12.125" style="1" customWidth="1"/>
    <col min="9" max="9" width="8.375" style="1" customWidth="1"/>
    <col min="10" max="16384" width="9.00390625" style="38" customWidth="1"/>
  </cols>
  <sheetData>
    <row r="1" spans="1:9" ht="33" customHeight="1">
      <c r="A1" s="660" t="s">
        <v>474</v>
      </c>
      <c r="B1" s="660"/>
      <c r="C1" s="660"/>
      <c r="D1" s="660"/>
      <c r="E1" s="660"/>
      <c r="F1" s="660"/>
      <c r="G1" s="660"/>
      <c r="H1" s="660"/>
      <c r="I1" s="660"/>
    </row>
    <row r="2" spans="1:9" ht="33" customHeight="1">
      <c r="A2" s="669" t="s">
        <v>475</v>
      </c>
      <c r="B2" s="669"/>
      <c r="C2" s="669"/>
      <c r="D2" s="669"/>
      <c r="E2" s="669"/>
      <c r="F2" s="669"/>
      <c r="G2" s="669"/>
      <c r="H2" s="669"/>
      <c r="I2" s="3" t="s">
        <v>453</v>
      </c>
    </row>
    <row r="3" spans="1:10" ht="36.75" customHeight="1">
      <c r="A3" s="651" t="s">
        <v>454</v>
      </c>
      <c r="B3" s="652" t="s">
        <v>455</v>
      </c>
      <c r="C3" s="654" t="s">
        <v>476</v>
      </c>
      <c r="D3" s="655"/>
      <c r="E3" s="656"/>
      <c r="F3" s="654" t="s">
        <v>477</v>
      </c>
      <c r="G3" s="650"/>
      <c r="H3" s="650"/>
      <c r="I3" s="678" t="s">
        <v>478</v>
      </c>
      <c r="J3" s="40"/>
    </row>
    <row r="4" spans="1:10" ht="54" customHeight="1">
      <c r="A4" s="656"/>
      <c r="B4" s="653"/>
      <c r="C4" s="41" t="s">
        <v>458</v>
      </c>
      <c r="D4" s="41" t="s">
        <v>479</v>
      </c>
      <c r="E4" s="42" t="s">
        <v>138</v>
      </c>
      <c r="F4" s="41" t="s">
        <v>458</v>
      </c>
      <c r="G4" s="41" t="s">
        <v>479</v>
      </c>
      <c r="H4" s="42" t="s">
        <v>138</v>
      </c>
      <c r="I4" s="654"/>
      <c r="J4" s="40"/>
    </row>
    <row r="5" spans="1:10" ht="45.75" customHeight="1">
      <c r="A5" s="43" t="s">
        <v>462</v>
      </c>
      <c r="B5" s="44">
        <f aca="true" t="shared" si="0" ref="B5:I5">SUM(B6:B17)</f>
        <v>6926</v>
      </c>
      <c r="C5" s="44">
        <f t="shared" si="0"/>
        <v>5426</v>
      </c>
      <c r="D5" s="44">
        <f t="shared" si="0"/>
        <v>1828</v>
      </c>
      <c r="E5" s="44">
        <f t="shared" si="0"/>
        <v>3598</v>
      </c>
      <c r="F5" s="44">
        <f t="shared" si="0"/>
        <v>1434</v>
      </c>
      <c r="G5" s="44">
        <f t="shared" si="0"/>
        <v>13</v>
      </c>
      <c r="H5" s="44">
        <f t="shared" si="0"/>
        <v>1421</v>
      </c>
      <c r="I5" s="44">
        <f t="shared" si="0"/>
        <v>66</v>
      </c>
      <c r="J5" s="40"/>
    </row>
    <row r="6" spans="1:9" ht="45.75" customHeight="1">
      <c r="A6" s="43" t="s">
        <v>463</v>
      </c>
      <c r="B6" s="44">
        <f aca="true" t="shared" si="1" ref="B6:B17">C6+F6+I6</f>
        <v>554</v>
      </c>
      <c r="C6" s="44">
        <f aca="true" t="shared" si="2" ref="C6:C17">SUM(D6:E6)</f>
        <v>418</v>
      </c>
      <c r="D6" s="44">
        <v>173</v>
      </c>
      <c r="E6" s="44">
        <v>245</v>
      </c>
      <c r="F6" s="44">
        <f aca="true" t="shared" si="3" ref="F6:F17">SUM(G6:H6)</f>
        <v>136</v>
      </c>
      <c r="G6" s="44">
        <v>1</v>
      </c>
      <c r="H6" s="45">
        <v>135</v>
      </c>
      <c r="I6" s="45">
        <v>0</v>
      </c>
    </row>
    <row r="7" spans="1:9" ht="45.75" customHeight="1">
      <c r="A7" s="43" t="s">
        <v>464</v>
      </c>
      <c r="B7" s="44">
        <f t="shared" si="1"/>
        <v>691</v>
      </c>
      <c r="C7" s="44">
        <f t="shared" si="2"/>
        <v>532</v>
      </c>
      <c r="D7" s="44">
        <v>206</v>
      </c>
      <c r="E7" s="44">
        <v>326</v>
      </c>
      <c r="F7" s="44">
        <f t="shared" si="3"/>
        <v>157</v>
      </c>
      <c r="G7" s="44">
        <v>3</v>
      </c>
      <c r="H7" s="45">
        <v>154</v>
      </c>
      <c r="I7" s="45">
        <v>2</v>
      </c>
    </row>
    <row r="8" spans="1:9" ht="45.75" customHeight="1">
      <c r="A8" s="43" t="s">
        <v>465</v>
      </c>
      <c r="B8" s="44">
        <f t="shared" si="1"/>
        <v>727</v>
      </c>
      <c r="C8" s="44">
        <f t="shared" si="2"/>
        <v>535</v>
      </c>
      <c r="D8" s="44">
        <v>193</v>
      </c>
      <c r="E8" s="44">
        <v>342</v>
      </c>
      <c r="F8" s="44">
        <f t="shared" si="3"/>
        <v>183</v>
      </c>
      <c r="G8" s="44">
        <v>2</v>
      </c>
      <c r="H8" s="44">
        <v>181</v>
      </c>
      <c r="I8" s="44">
        <v>9</v>
      </c>
    </row>
    <row r="9" spans="1:9" ht="45.75" customHeight="1">
      <c r="A9" s="43" t="s">
        <v>466</v>
      </c>
      <c r="B9" s="44">
        <f t="shared" si="1"/>
        <v>729</v>
      </c>
      <c r="C9" s="44">
        <f t="shared" si="2"/>
        <v>553</v>
      </c>
      <c r="D9" s="44">
        <v>201</v>
      </c>
      <c r="E9" s="44">
        <v>352</v>
      </c>
      <c r="F9" s="44">
        <f t="shared" si="3"/>
        <v>167</v>
      </c>
      <c r="G9" s="44">
        <v>1</v>
      </c>
      <c r="H9" s="44">
        <v>166</v>
      </c>
      <c r="I9" s="44">
        <v>9</v>
      </c>
    </row>
    <row r="10" spans="1:9" ht="45.75" customHeight="1">
      <c r="A10" s="46" t="s">
        <v>467</v>
      </c>
      <c r="B10" s="44">
        <f t="shared" si="1"/>
        <v>993</v>
      </c>
      <c r="C10" s="44">
        <f t="shared" si="2"/>
        <v>767</v>
      </c>
      <c r="D10" s="44">
        <v>263</v>
      </c>
      <c r="E10" s="44">
        <v>504</v>
      </c>
      <c r="F10" s="44">
        <f t="shared" si="3"/>
        <v>215</v>
      </c>
      <c r="G10" s="44">
        <v>4</v>
      </c>
      <c r="H10" s="44">
        <v>211</v>
      </c>
      <c r="I10" s="44">
        <v>11</v>
      </c>
    </row>
    <row r="11" spans="1:9" ht="45.75" customHeight="1">
      <c r="A11" s="47" t="s">
        <v>480</v>
      </c>
      <c r="B11" s="44">
        <f t="shared" si="1"/>
        <v>495</v>
      </c>
      <c r="C11" s="44">
        <f t="shared" si="2"/>
        <v>397</v>
      </c>
      <c r="D11" s="44">
        <v>132</v>
      </c>
      <c r="E11" s="44">
        <v>265</v>
      </c>
      <c r="F11" s="44">
        <f t="shared" si="3"/>
        <v>93</v>
      </c>
      <c r="G11" s="44">
        <v>0</v>
      </c>
      <c r="H11" s="44">
        <v>93</v>
      </c>
      <c r="I11" s="44">
        <v>5</v>
      </c>
    </row>
    <row r="12" spans="1:9" s="40" customFormat="1" ht="45.75" customHeight="1">
      <c r="A12" s="43" t="s">
        <v>469</v>
      </c>
      <c r="B12" s="48">
        <f t="shared" si="1"/>
        <v>516</v>
      </c>
      <c r="C12" s="48">
        <f t="shared" si="2"/>
        <v>427</v>
      </c>
      <c r="D12" s="48">
        <v>131</v>
      </c>
      <c r="E12" s="48">
        <v>296</v>
      </c>
      <c r="F12" s="48">
        <f t="shared" si="3"/>
        <v>85</v>
      </c>
      <c r="G12" s="48">
        <v>1</v>
      </c>
      <c r="H12" s="48">
        <v>84</v>
      </c>
      <c r="I12" s="48">
        <v>4</v>
      </c>
    </row>
    <row r="13" spans="1:9" s="40" customFormat="1" ht="45.75" customHeight="1">
      <c r="A13" s="43" t="s">
        <v>470</v>
      </c>
      <c r="B13" s="48">
        <f t="shared" si="1"/>
        <v>453</v>
      </c>
      <c r="C13" s="48">
        <f t="shared" si="2"/>
        <v>365</v>
      </c>
      <c r="D13" s="48">
        <v>105</v>
      </c>
      <c r="E13" s="48">
        <v>260</v>
      </c>
      <c r="F13" s="48">
        <f t="shared" si="3"/>
        <v>83</v>
      </c>
      <c r="G13" s="48">
        <v>0</v>
      </c>
      <c r="H13" s="48">
        <v>83</v>
      </c>
      <c r="I13" s="48">
        <v>5</v>
      </c>
    </row>
    <row r="14" spans="1:9" ht="45.75" customHeight="1">
      <c r="A14" s="43" t="s">
        <v>471</v>
      </c>
      <c r="B14" s="48">
        <f t="shared" si="1"/>
        <v>448</v>
      </c>
      <c r="C14" s="48">
        <f t="shared" si="2"/>
        <v>348</v>
      </c>
      <c r="D14" s="48">
        <v>113</v>
      </c>
      <c r="E14" s="48">
        <v>235</v>
      </c>
      <c r="F14" s="48">
        <f t="shared" si="3"/>
        <v>94</v>
      </c>
      <c r="G14" s="48">
        <v>0</v>
      </c>
      <c r="H14" s="48">
        <v>94</v>
      </c>
      <c r="I14" s="48">
        <v>6</v>
      </c>
    </row>
    <row r="15" spans="1:9" s="40" customFormat="1" ht="45.75" customHeight="1">
      <c r="A15" s="43" t="s">
        <v>762</v>
      </c>
      <c r="B15" s="48">
        <f t="shared" si="1"/>
        <v>456</v>
      </c>
      <c r="C15" s="48">
        <f t="shared" si="2"/>
        <v>373</v>
      </c>
      <c r="D15" s="48">
        <v>114</v>
      </c>
      <c r="E15" s="48">
        <v>259</v>
      </c>
      <c r="F15" s="48">
        <f t="shared" si="3"/>
        <v>79</v>
      </c>
      <c r="G15" s="48">
        <v>0</v>
      </c>
      <c r="H15" s="48">
        <v>79</v>
      </c>
      <c r="I15" s="48">
        <v>4</v>
      </c>
    </row>
    <row r="16" spans="1:9" ht="45.75" customHeight="1">
      <c r="A16" s="43" t="s">
        <v>472</v>
      </c>
      <c r="B16" s="48">
        <f t="shared" si="1"/>
        <v>452</v>
      </c>
      <c r="C16" s="48">
        <f t="shared" si="2"/>
        <v>363</v>
      </c>
      <c r="D16" s="48">
        <v>101</v>
      </c>
      <c r="E16" s="48">
        <v>262</v>
      </c>
      <c r="F16" s="48">
        <f t="shared" si="3"/>
        <v>82</v>
      </c>
      <c r="G16" s="48">
        <v>0</v>
      </c>
      <c r="H16" s="48">
        <v>82</v>
      </c>
      <c r="I16" s="48">
        <v>7</v>
      </c>
    </row>
    <row r="17" spans="1:9" ht="45.75" customHeight="1">
      <c r="A17" s="39" t="s">
        <v>274</v>
      </c>
      <c r="B17" s="49">
        <f t="shared" si="1"/>
        <v>412</v>
      </c>
      <c r="C17" s="49">
        <f t="shared" si="2"/>
        <v>348</v>
      </c>
      <c r="D17" s="49">
        <v>96</v>
      </c>
      <c r="E17" s="49">
        <v>252</v>
      </c>
      <c r="F17" s="49">
        <f t="shared" si="3"/>
        <v>60</v>
      </c>
      <c r="G17" s="49">
        <v>1</v>
      </c>
      <c r="H17" s="49">
        <v>59</v>
      </c>
      <c r="I17" s="49">
        <v>4</v>
      </c>
    </row>
    <row r="18" spans="1:9" ht="21.75" customHeight="1">
      <c r="A18" s="676" t="s">
        <v>481</v>
      </c>
      <c r="B18" s="677"/>
      <c r="C18" s="677"/>
      <c r="D18" s="677"/>
      <c r="E18" s="677"/>
      <c r="F18" s="677"/>
      <c r="G18" s="677"/>
      <c r="H18" s="677"/>
      <c r="I18" s="677"/>
    </row>
    <row r="19" spans="1:9" ht="16.5">
      <c r="A19" s="51"/>
      <c r="B19" s="37"/>
      <c r="C19" s="37"/>
      <c r="D19" s="37"/>
      <c r="E19" s="37"/>
      <c r="F19" s="37"/>
      <c r="G19" s="37"/>
      <c r="H19" s="37"/>
      <c r="I19" s="37"/>
    </row>
  </sheetData>
  <mergeCells count="8">
    <mergeCell ref="A18:I18"/>
    <mergeCell ref="I3:I4"/>
    <mergeCell ref="A1:I1"/>
    <mergeCell ref="A2:H2"/>
    <mergeCell ref="C3:E3"/>
    <mergeCell ref="F3:H3"/>
    <mergeCell ref="A3:A4"/>
    <mergeCell ref="B3:B4"/>
  </mergeCells>
  <printOptions/>
  <pageMargins left="0.6299212598425197" right="0" top="0.5905511811023623" bottom="0.7874015748031497" header="0" footer="0"/>
  <pageSetup fitToHeight="1" fitToWidth="1"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Q12"/>
  <sheetViews>
    <sheetView workbookViewId="0" topLeftCell="F1">
      <selection activeCell="O4" sqref="O4"/>
    </sheetView>
  </sheetViews>
  <sheetFormatPr defaultColWidth="9.00390625" defaultRowHeight="36" customHeight="1"/>
  <cols>
    <col min="1" max="1" width="10.125" style="135" customWidth="1"/>
    <col min="2" max="6" width="10.625" style="135" customWidth="1"/>
    <col min="7" max="7" width="10.125" style="135" customWidth="1"/>
    <col min="8" max="8" width="13.625" style="135" customWidth="1"/>
    <col min="9" max="9" width="10.625" style="135" customWidth="1"/>
    <col min="10" max="10" width="10.125" style="135" customWidth="1"/>
    <col min="11" max="11" width="10.50390625" style="135" customWidth="1"/>
    <col min="12" max="13" width="10.625" style="135" customWidth="1"/>
    <col min="14" max="14" width="10.50390625" style="135" customWidth="1"/>
    <col min="15" max="16" width="11.625" style="135" customWidth="1"/>
    <col min="17" max="16384" width="9.00390625" style="81" customWidth="1"/>
  </cols>
  <sheetData>
    <row r="1" spans="1:17" ht="33" customHeight="1">
      <c r="A1" s="691" t="s">
        <v>868</v>
      </c>
      <c r="B1" s="691"/>
      <c r="C1" s="691"/>
      <c r="D1" s="691"/>
      <c r="E1" s="691"/>
      <c r="F1" s="691"/>
      <c r="G1" s="691"/>
      <c r="H1" s="691"/>
      <c r="I1" s="578" t="s">
        <v>869</v>
      </c>
      <c r="J1" s="578"/>
      <c r="K1" s="578"/>
      <c r="L1" s="578"/>
      <c r="M1" s="578"/>
      <c r="N1" s="578"/>
      <c r="O1" s="578"/>
      <c r="P1" s="578"/>
      <c r="Q1" s="114"/>
    </row>
    <row r="2" spans="1:17" s="116" customFormat="1" ht="33" customHeight="1">
      <c r="A2" s="699" t="s">
        <v>8</v>
      </c>
      <c r="B2" s="700"/>
      <c r="C2" s="700"/>
      <c r="D2" s="700"/>
      <c r="E2" s="700"/>
      <c r="F2" s="700"/>
      <c r="G2" s="700"/>
      <c r="H2" s="700"/>
      <c r="I2" s="700"/>
      <c r="J2" s="700"/>
      <c r="K2" s="700"/>
      <c r="L2" s="700"/>
      <c r="M2" s="700"/>
      <c r="N2" s="700"/>
      <c r="O2" s="703" t="s">
        <v>870</v>
      </c>
      <c r="P2" s="703"/>
      <c r="Q2" s="115"/>
    </row>
    <row r="3" spans="1:16" ht="30" customHeight="1">
      <c r="A3" s="692" t="s">
        <v>855</v>
      </c>
      <c r="B3" s="694" t="s">
        <v>856</v>
      </c>
      <c r="C3" s="696" t="s">
        <v>871</v>
      </c>
      <c r="D3" s="697"/>
      <c r="E3" s="697"/>
      <c r="F3" s="697"/>
      <c r="G3" s="697"/>
      <c r="H3" s="697"/>
      <c r="I3" s="697"/>
      <c r="J3" s="698"/>
      <c r="K3" s="695" t="s">
        <v>872</v>
      </c>
      <c r="L3" s="701"/>
      <c r="M3" s="701"/>
      <c r="N3" s="702" t="s">
        <v>873</v>
      </c>
      <c r="O3" s="702"/>
      <c r="P3" s="696"/>
    </row>
    <row r="4" spans="1:16" ht="50.25" customHeight="1" thickBot="1">
      <c r="A4" s="693"/>
      <c r="B4" s="695"/>
      <c r="C4" s="118" t="s">
        <v>874</v>
      </c>
      <c r="D4" s="118" t="s">
        <v>875</v>
      </c>
      <c r="E4" s="118" t="s">
        <v>876</v>
      </c>
      <c r="F4" s="561" t="s">
        <v>840</v>
      </c>
      <c r="G4" s="561" t="s">
        <v>877</v>
      </c>
      <c r="H4" s="561" t="s">
        <v>266</v>
      </c>
      <c r="I4" s="562" t="s">
        <v>841</v>
      </c>
      <c r="J4" s="563" t="s">
        <v>842</v>
      </c>
      <c r="K4" s="563" t="s">
        <v>874</v>
      </c>
      <c r="L4" s="118" t="s">
        <v>878</v>
      </c>
      <c r="M4" s="119" t="s">
        <v>879</v>
      </c>
      <c r="N4" s="118" t="s">
        <v>874</v>
      </c>
      <c r="O4" s="119" t="s">
        <v>880</v>
      </c>
      <c r="P4" s="120" t="s">
        <v>977</v>
      </c>
    </row>
    <row r="5" spans="1:16" ht="0.75" customHeight="1" hidden="1">
      <c r="A5" s="121" t="s">
        <v>857</v>
      </c>
      <c r="B5" s="122">
        <f>C5+K5+N5</f>
        <v>127385</v>
      </c>
      <c r="C5" s="123">
        <f>SUM(D5:J5)</f>
        <v>123137</v>
      </c>
      <c r="D5" s="123">
        <v>67428</v>
      </c>
      <c r="E5" s="123">
        <v>35620</v>
      </c>
      <c r="F5" s="158">
        <v>6516</v>
      </c>
      <c r="G5" s="158">
        <v>0</v>
      </c>
      <c r="H5" s="158">
        <v>12509</v>
      </c>
      <c r="I5" s="158">
        <v>1064</v>
      </c>
      <c r="J5" s="158">
        <v>0</v>
      </c>
      <c r="K5" s="158">
        <f>SUM(L5:M5)</f>
        <v>2511</v>
      </c>
      <c r="L5" s="123">
        <v>1344</v>
      </c>
      <c r="M5" s="123">
        <v>1167</v>
      </c>
      <c r="N5" s="123">
        <f>SUM(O5:P5)</f>
        <v>1737</v>
      </c>
      <c r="O5" s="123">
        <v>1358</v>
      </c>
      <c r="P5" s="123">
        <v>379</v>
      </c>
    </row>
    <row r="6" spans="1:16" ht="123" customHeight="1">
      <c r="A6" s="121" t="s">
        <v>881</v>
      </c>
      <c r="B6" s="124">
        <f>B7+B8+B9+B10</f>
        <v>55542</v>
      </c>
      <c r="C6" s="125">
        <f>D6+E6+F6+G6+H6+I6+J6</f>
        <v>53307</v>
      </c>
      <c r="D6" s="125">
        <f>D7+D8+D9+D10</f>
        <v>11116</v>
      </c>
      <c r="E6" s="125">
        <f aca="true" t="shared" si="0" ref="E6:J6">E7+E8+E9+E10</f>
        <v>34050</v>
      </c>
      <c r="F6" s="125">
        <f t="shared" si="0"/>
        <v>864</v>
      </c>
      <c r="G6" s="125">
        <f t="shared" si="0"/>
        <v>0</v>
      </c>
      <c r="H6" s="125">
        <f t="shared" si="0"/>
        <v>7199</v>
      </c>
      <c r="I6" s="125">
        <f t="shared" si="0"/>
        <v>0</v>
      </c>
      <c r="J6" s="125">
        <f t="shared" si="0"/>
        <v>78</v>
      </c>
      <c r="K6" s="125">
        <f>L6+M6</f>
        <v>839</v>
      </c>
      <c r="L6" s="125">
        <f>L7+L8+L9+L10</f>
        <v>0</v>
      </c>
      <c r="M6" s="125">
        <f>M7+M8+M9+M10</f>
        <v>839</v>
      </c>
      <c r="N6" s="125">
        <f>O6+P6</f>
        <v>1396</v>
      </c>
      <c r="O6" s="125">
        <f>O7+O8+O9+O10</f>
        <v>521</v>
      </c>
      <c r="P6" s="125">
        <f>P7+P8+P9+P10</f>
        <v>875</v>
      </c>
    </row>
    <row r="7" spans="1:16" ht="123" customHeight="1">
      <c r="A7" s="126" t="s">
        <v>882</v>
      </c>
      <c r="B7" s="127">
        <f>C7+K7+N7</f>
        <v>50393</v>
      </c>
      <c r="C7" s="125">
        <f>D7+E7+F7+G7+H7+I7+J7</f>
        <v>48730</v>
      </c>
      <c r="D7" s="125">
        <v>8645</v>
      </c>
      <c r="E7" s="125">
        <v>31987</v>
      </c>
      <c r="F7" s="125">
        <v>864</v>
      </c>
      <c r="G7" s="125">
        <v>0</v>
      </c>
      <c r="H7" s="125">
        <v>7156</v>
      </c>
      <c r="I7" s="125">
        <v>0</v>
      </c>
      <c r="J7" s="125">
        <v>78</v>
      </c>
      <c r="K7" s="125">
        <f>L7+M7</f>
        <v>734</v>
      </c>
      <c r="L7" s="125">
        <v>0</v>
      </c>
      <c r="M7" s="125">
        <v>734</v>
      </c>
      <c r="N7" s="125">
        <f>O7+P7</f>
        <v>929</v>
      </c>
      <c r="O7" s="125">
        <v>181</v>
      </c>
      <c r="P7" s="125">
        <v>748</v>
      </c>
    </row>
    <row r="8" spans="1:16" ht="123" customHeight="1">
      <c r="A8" s="126" t="s">
        <v>883</v>
      </c>
      <c r="B8" s="127">
        <f>C8+K8+N8</f>
        <v>4373</v>
      </c>
      <c r="C8" s="125">
        <f>D8+E8+F8+G8+H8+I8+J8</f>
        <v>4091</v>
      </c>
      <c r="D8" s="125">
        <v>2059</v>
      </c>
      <c r="E8" s="128">
        <v>1989</v>
      </c>
      <c r="F8" s="125">
        <v>0</v>
      </c>
      <c r="G8" s="125">
        <v>0</v>
      </c>
      <c r="H8" s="125">
        <v>43</v>
      </c>
      <c r="I8" s="125">
        <v>0</v>
      </c>
      <c r="J8" s="125">
        <v>0</v>
      </c>
      <c r="K8" s="125">
        <f>0+L8+M8</f>
        <v>0</v>
      </c>
      <c r="L8" s="125">
        <v>0</v>
      </c>
      <c r="M8" s="125">
        <v>0</v>
      </c>
      <c r="N8" s="125">
        <f>O8+P8</f>
        <v>282</v>
      </c>
      <c r="O8" s="125">
        <v>155</v>
      </c>
      <c r="P8" s="125">
        <v>127</v>
      </c>
    </row>
    <row r="9" spans="1:16" s="116" customFormat="1" ht="123" customHeight="1">
      <c r="A9" s="126" t="s">
        <v>884</v>
      </c>
      <c r="B9" s="127">
        <f>C9+K9+N9</f>
        <v>597</v>
      </c>
      <c r="C9" s="125">
        <f>D9+E9+F9+G9+H9+I9+J9</f>
        <v>412</v>
      </c>
      <c r="D9" s="125">
        <v>412</v>
      </c>
      <c r="E9" s="125">
        <v>0</v>
      </c>
      <c r="F9" s="125">
        <v>0</v>
      </c>
      <c r="G9" s="125">
        <v>0</v>
      </c>
      <c r="H9" s="125">
        <v>0</v>
      </c>
      <c r="I9" s="125">
        <v>0</v>
      </c>
      <c r="J9" s="125">
        <v>0</v>
      </c>
      <c r="K9" s="125">
        <f>L9+M9</f>
        <v>0</v>
      </c>
      <c r="L9" s="125">
        <v>0</v>
      </c>
      <c r="M9" s="125">
        <v>0</v>
      </c>
      <c r="N9" s="125">
        <f>O9+P9</f>
        <v>185</v>
      </c>
      <c r="O9" s="125">
        <v>185</v>
      </c>
      <c r="P9" s="125">
        <v>0</v>
      </c>
    </row>
    <row r="10" spans="1:16" ht="123" customHeight="1">
      <c r="A10" s="129" t="s">
        <v>885</v>
      </c>
      <c r="B10" s="130">
        <f>C10+K10+N10</f>
        <v>179</v>
      </c>
      <c r="C10" s="131">
        <f>D10+E10+F10+G10+H10++I10+J10</f>
        <v>74</v>
      </c>
      <c r="D10" s="131">
        <v>0</v>
      </c>
      <c r="E10" s="131">
        <v>74</v>
      </c>
      <c r="F10" s="131">
        <v>0</v>
      </c>
      <c r="G10" s="131">
        <v>0</v>
      </c>
      <c r="H10" s="131">
        <v>0</v>
      </c>
      <c r="I10" s="131">
        <v>0</v>
      </c>
      <c r="J10" s="131">
        <v>0</v>
      </c>
      <c r="K10" s="131">
        <f>L10+M10</f>
        <v>105</v>
      </c>
      <c r="L10" s="131">
        <v>0</v>
      </c>
      <c r="M10" s="131">
        <v>105</v>
      </c>
      <c r="N10" s="131">
        <f>O10+P10</f>
        <v>0</v>
      </c>
      <c r="O10" s="131">
        <v>0</v>
      </c>
      <c r="P10" s="131">
        <v>0</v>
      </c>
    </row>
    <row r="11" spans="1:17" ht="22.5" customHeight="1">
      <c r="A11" s="690" t="s">
        <v>886</v>
      </c>
      <c r="B11" s="690"/>
      <c r="C11" s="690"/>
      <c r="D11" s="690"/>
      <c r="E11" s="690"/>
      <c r="F11" s="690"/>
      <c r="G11" s="690"/>
      <c r="H11" s="690"/>
      <c r="I11" s="690"/>
      <c r="J11" s="690"/>
      <c r="K11" s="690"/>
      <c r="L11" s="690"/>
      <c r="M11" s="690"/>
      <c r="N11" s="690"/>
      <c r="O11" s="690"/>
      <c r="P11" s="690"/>
      <c r="Q11" s="134"/>
    </row>
    <row r="12" ht="36" customHeight="1">
      <c r="A12" s="133"/>
    </row>
  </sheetData>
  <mergeCells count="10">
    <mergeCell ref="A11:P11"/>
    <mergeCell ref="A1:H1"/>
    <mergeCell ref="A3:A4"/>
    <mergeCell ref="B3:B4"/>
    <mergeCell ref="C3:J3"/>
    <mergeCell ref="A2:N2"/>
    <mergeCell ref="K3:M3"/>
    <mergeCell ref="I1:P1"/>
    <mergeCell ref="N3:P3"/>
    <mergeCell ref="O2:P2"/>
  </mergeCells>
  <printOptions/>
  <pageMargins left="0.6299212598425197" right="0" top="0.5905511811023623" bottom="0.7874015748031497" header="0" footer="0"/>
  <pageSetup horizontalDpi="400" verticalDpi="400" orientation="portrait" paperSize="9" r:id="rId1"/>
</worksheet>
</file>

<file path=xl/worksheets/sheet41.xml><?xml version="1.0" encoding="utf-8"?>
<worksheet xmlns="http://schemas.openxmlformats.org/spreadsheetml/2006/main" xmlns:r="http://schemas.openxmlformats.org/officeDocument/2006/relationships">
  <dimension ref="A1:R13"/>
  <sheetViews>
    <sheetView workbookViewId="0" topLeftCell="A1">
      <selection activeCell="H4" sqref="H4"/>
    </sheetView>
  </sheetViews>
  <sheetFormatPr defaultColWidth="9.00390625" defaultRowHeight="36" customHeight="1"/>
  <cols>
    <col min="1" max="1" width="15.00390625" style="135" customWidth="1"/>
    <col min="2" max="2" width="10.25390625" style="135" customWidth="1"/>
    <col min="3" max="3" width="10.125" style="135" customWidth="1"/>
    <col min="4" max="4" width="11.25390625" style="135" customWidth="1"/>
    <col min="5" max="5" width="10.50390625" style="135" customWidth="1"/>
    <col min="6" max="6" width="10.625" style="135" customWidth="1"/>
    <col min="7" max="7" width="8.875" style="135" customWidth="1"/>
    <col min="8" max="8" width="12.625" style="135" customWidth="1"/>
    <col min="9" max="9" width="8.875" style="135" customWidth="1"/>
    <col min="10" max="10" width="10.625" style="135" customWidth="1"/>
    <col min="11" max="11" width="9.625" style="135" customWidth="1"/>
    <col min="12" max="12" width="10.375" style="135" customWidth="1"/>
    <col min="13" max="14" width="10.625" style="135" customWidth="1"/>
    <col min="15" max="15" width="10.375" style="135" customWidth="1"/>
    <col min="16" max="17" width="12.125" style="135" customWidth="1"/>
    <col min="18" max="16384" width="9.00390625" style="81" customWidth="1"/>
  </cols>
  <sheetData>
    <row r="1" spans="1:18" ht="33" customHeight="1">
      <c r="A1" s="691" t="s">
        <v>9</v>
      </c>
      <c r="B1" s="691"/>
      <c r="C1" s="691"/>
      <c r="D1" s="691"/>
      <c r="E1" s="691"/>
      <c r="F1" s="691"/>
      <c r="G1" s="691"/>
      <c r="H1" s="691"/>
      <c r="I1" s="691"/>
      <c r="J1" s="578" t="s">
        <v>10</v>
      </c>
      <c r="K1" s="578"/>
      <c r="L1" s="578"/>
      <c r="M1" s="578"/>
      <c r="N1" s="578"/>
      <c r="O1" s="578"/>
      <c r="P1" s="578"/>
      <c r="Q1" s="578"/>
      <c r="R1" s="114"/>
    </row>
    <row r="2" spans="1:18" s="116" customFormat="1" ht="33" customHeight="1">
      <c r="A2" s="704" t="s">
        <v>26</v>
      </c>
      <c r="B2" s="705"/>
      <c r="C2" s="705"/>
      <c r="D2" s="705"/>
      <c r="E2" s="705"/>
      <c r="F2" s="705"/>
      <c r="G2" s="705"/>
      <c r="H2" s="705"/>
      <c r="I2" s="705"/>
      <c r="J2" s="705"/>
      <c r="K2" s="705"/>
      <c r="L2" s="705"/>
      <c r="M2" s="705"/>
      <c r="N2" s="705"/>
      <c r="O2" s="705"/>
      <c r="P2" s="703" t="s">
        <v>11</v>
      </c>
      <c r="Q2" s="703"/>
      <c r="R2" s="115"/>
    </row>
    <row r="3" spans="1:18" ht="30" customHeight="1">
      <c r="A3" s="706" t="s">
        <v>786</v>
      </c>
      <c r="B3" s="708" t="s">
        <v>787</v>
      </c>
      <c r="C3" s="710" t="s">
        <v>12</v>
      </c>
      <c r="D3" s="711"/>
      <c r="E3" s="711"/>
      <c r="F3" s="711"/>
      <c r="G3" s="711"/>
      <c r="H3" s="711"/>
      <c r="I3" s="711"/>
      <c r="J3" s="711"/>
      <c r="K3" s="712"/>
      <c r="L3" s="709" t="s">
        <v>13</v>
      </c>
      <c r="M3" s="714"/>
      <c r="N3" s="714"/>
      <c r="O3" s="713" t="s">
        <v>14</v>
      </c>
      <c r="P3" s="713"/>
      <c r="Q3" s="710"/>
      <c r="R3" s="114"/>
    </row>
    <row r="4" spans="1:18" ht="45" customHeight="1" thickBot="1">
      <c r="A4" s="707"/>
      <c r="B4" s="709"/>
      <c r="C4" s="137" t="s">
        <v>792</v>
      </c>
      <c r="D4" s="137" t="s">
        <v>15</v>
      </c>
      <c r="E4" s="137" t="s">
        <v>16</v>
      </c>
      <c r="F4" s="564" t="s">
        <v>840</v>
      </c>
      <c r="G4" s="564" t="s">
        <v>17</v>
      </c>
      <c r="H4" s="564" t="s">
        <v>28</v>
      </c>
      <c r="I4" s="565" t="s">
        <v>843</v>
      </c>
      <c r="J4" s="566" t="s">
        <v>841</v>
      </c>
      <c r="K4" s="565" t="s">
        <v>842</v>
      </c>
      <c r="L4" s="565" t="s">
        <v>792</v>
      </c>
      <c r="M4" s="565" t="s">
        <v>803</v>
      </c>
      <c r="N4" s="564" t="s">
        <v>18</v>
      </c>
      <c r="O4" s="137" t="s">
        <v>792</v>
      </c>
      <c r="P4" s="138" t="s">
        <v>29</v>
      </c>
      <c r="Q4" s="139" t="s">
        <v>30</v>
      </c>
      <c r="R4" s="114"/>
    </row>
    <row r="5" spans="1:18" s="141" customFormat="1" ht="75.75" customHeight="1" hidden="1">
      <c r="A5" s="126" t="s">
        <v>19</v>
      </c>
      <c r="B5" s="122">
        <f aca="true" t="shared" si="0" ref="B5:Q5">SUM(B6:B11)</f>
        <v>17434114</v>
      </c>
      <c r="C5" s="123">
        <f t="shared" si="0"/>
        <v>16081036</v>
      </c>
      <c r="D5" s="123">
        <f t="shared" si="0"/>
        <v>800836</v>
      </c>
      <c r="E5" s="123">
        <f t="shared" si="0"/>
        <v>13946962</v>
      </c>
      <c r="F5" s="158">
        <f t="shared" si="0"/>
        <v>119278</v>
      </c>
      <c r="G5" s="158">
        <f t="shared" si="0"/>
        <v>274</v>
      </c>
      <c r="H5" s="158">
        <f t="shared" si="0"/>
        <v>854308</v>
      </c>
      <c r="I5" s="158">
        <f t="shared" si="0"/>
        <v>176116</v>
      </c>
      <c r="J5" s="158">
        <f t="shared" si="0"/>
        <v>74674</v>
      </c>
      <c r="K5" s="158">
        <f t="shared" si="0"/>
        <v>108588</v>
      </c>
      <c r="L5" s="158">
        <f t="shared" si="0"/>
        <v>967328</v>
      </c>
      <c r="M5" s="158">
        <f t="shared" si="0"/>
        <v>435962</v>
      </c>
      <c r="N5" s="158">
        <f t="shared" si="0"/>
        <v>531366</v>
      </c>
      <c r="O5" s="123">
        <f t="shared" si="0"/>
        <v>385750</v>
      </c>
      <c r="P5" s="123">
        <f t="shared" si="0"/>
        <v>328508</v>
      </c>
      <c r="Q5" s="123">
        <f t="shared" si="0"/>
        <v>57242</v>
      </c>
      <c r="R5" s="140"/>
    </row>
    <row r="6" spans="1:18" s="145" customFormat="1" ht="103.5" customHeight="1">
      <c r="A6" s="142" t="s">
        <v>20</v>
      </c>
      <c r="B6" s="143">
        <f aca="true" t="shared" si="1" ref="B6:B11">C6+L6+O6</f>
        <v>8717057</v>
      </c>
      <c r="C6" s="144">
        <f aca="true" t="shared" si="2" ref="C6:C11">D6+E6+F6+G6+H6+I6+J6+K6</f>
        <v>8040518</v>
      </c>
      <c r="D6" s="144">
        <f>D7+D8+D9+D10+D11</f>
        <v>400418</v>
      </c>
      <c r="E6" s="144">
        <f aca="true" t="shared" si="3" ref="E6:K6">E7+E8+E9+E10+E11</f>
        <v>6973481</v>
      </c>
      <c r="F6" s="144">
        <f t="shared" si="3"/>
        <v>59639</v>
      </c>
      <c r="G6" s="144">
        <f t="shared" si="3"/>
        <v>137</v>
      </c>
      <c r="H6" s="144">
        <f t="shared" si="3"/>
        <v>427154</v>
      </c>
      <c r="I6" s="144">
        <f t="shared" si="3"/>
        <v>88058</v>
      </c>
      <c r="J6" s="144">
        <f t="shared" si="3"/>
        <v>37337</v>
      </c>
      <c r="K6" s="144">
        <f t="shared" si="3"/>
        <v>54294</v>
      </c>
      <c r="L6" s="144">
        <f aca="true" t="shared" si="4" ref="L6:L11">M6+N6</f>
        <v>483664</v>
      </c>
      <c r="M6" s="144">
        <f>M7+M8+M9+M10+M11</f>
        <v>217981</v>
      </c>
      <c r="N6" s="144">
        <f>N7+N8+N9+N10+N11</f>
        <v>265683</v>
      </c>
      <c r="O6" s="144">
        <f aca="true" t="shared" si="5" ref="O6:O11">P6+Q6</f>
        <v>192875</v>
      </c>
      <c r="P6" s="144">
        <f>P7+P8+P9+P10+P11</f>
        <v>164254</v>
      </c>
      <c r="Q6" s="144">
        <f>Q7+Q8+Q9+Q10+Q11</f>
        <v>28621</v>
      </c>
      <c r="R6" s="140"/>
    </row>
    <row r="7" spans="1:18" s="147" customFormat="1" ht="103.5" customHeight="1">
      <c r="A7" s="142" t="s">
        <v>21</v>
      </c>
      <c r="B7" s="143">
        <f t="shared" si="1"/>
        <v>3539220</v>
      </c>
      <c r="C7" s="144">
        <f t="shared" si="2"/>
        <v>3271817</v>
      </c>
      <c r="D7" s="144">
        <v>124351</v>
      </c>
      <c r="E7" s="144">
        <v>2881276</v>
      </c>
      <c r="F7" s="144">
        <v>26156</v>
      </c>
      <c r="G7" s="144">
        <v>40</v>
      </c>
      <c r="H7" s="144">
        <v>177356</v>
      </c>
      <c r="I7" s="144">
        <v>24552</v>
      </c>
      <c r="J7" s="144">
        <v>17360</v>
      </c>
      <c r="K7" s="144">
        <v>20726</v>
      </c>
      <c r="L7" s="144">
        <f t="shared" si="4"/>
        <v>181006</v>
      </c>
      <c r="M7" s="144">
        <v>88083</v>
      </c>
      <c r="N7" s="144">
        <v>92923</v>
      </c>
      <c r="O7" s="144">
        <f t="shared" si="5"/>
        <v>86397</v>
      </c>
      <c r="P7" s="144">
        <v>74247</v>
      </c>
      <c r="Q7" s="144">
        <v>12150</v>
      </c>
      <c r="R7" s="146"/>
    </row>
    <row r="8" spans="1:18" ht="103.5" customHeight="1">
      <c r="A8" s="142" t="s">
        <v>22</v>
      </c>
      <c r="B8" s="143">
        <f t="shared" si="1"/>
        <v>1420216</v>
      </c>
      <c r="C8" s="144">
        <f t="shared" si="2"/>
        <v>1345219</v>
      </c>
      <c r="D8" s="144">
        <v>41147</v>
      </c>
      <c r="E8" s="144">
        <v>1192780</v>
      </c>
      <c r="F8" s="144">
        <v>10392</v>
      </c>
      <c r="G8" s="144">
        <v>0</v>
      </c>
      <c r="H8" s="144">
        <v>71441</v>
      </c>
      <c r="I8" s="144">
        <v>18292</v>
      </c>
      <c r="J8" s="428">
        <v>2407</v>
      </c>
      <c r="K8" s="144">
        <v>8760</v>
      </c>
      <c r="L8" s="144">
        <f t="shared" si="4"/>
        <v>52934</v>
      </c>
      <c r="M8" s="144">
        <v>22373</v>
      </c>
      <c r="N8" s="144">
        <v>30561</v>
      </c>
      <c r="O8" s="144">
        <f t="shared" si="5"/>
        <v>22063</v>
      </c>
      <c r="P8" s="144">
        <v>21018</v>
      </c>
      <c r="Q8" s="144">
        <v>1045</v>
      </c>
      <c r="R8" s="148"/>
    </row>
    <row r="9" spans="1:18" ht="103.5" customHeight="1">
      <c r="A9" s="142" t="s">
        <v>23</v>
      </c>
      <c r="B9" s="143">
        <f t="shared" si="1"/>
        <v>2259364</v>
      </c>
      <c r="C9" s="144">
        <f t="shared" si="2"/>
        <v>2042290</v>
      </c>
      <c r="D9" s="144">
        <v>128659</v>
      </c>
      <c r="E9" s="144">
        <v>1711435</v>
      </c>
      <c r="F9" s="144">
        <v>14957</v>
      </c>
      <c r="G9" s="144">
        <v>97</v>
      </c>
      <c r="H9" s="144">
        <v>123766</v>
      </c>
      <c r="I9" s="144">
        <v>42370</v>
      </c>
      <c r="J9" s="144">
        <v>8259</v>
      </c>
      <c r="K9" s="144">
        <v>12747</v>
      </c>
      <c r="L9" s="144">
        <f t="shared" si="4"/>
        <v>167824</v>
      </c>
      <c r="M9" s="144">
        <v>74597</v>
      </c>
      <c r="N9" s="144">
        <v>93227</v>
      </c>
      <c r="O9" s="144">
        <f t="shared" si="5"/>
        <v>49250</v>
      </c>
      <c r="P9" s="144">
        <v>38590</v>
      </c>
      <c r="Q9" s="144">
        <v>10660</v>
      </c>
      <c r="R9" s="148"/>
    </row>
    <row r="10" spans="1:18" ht="103.5" customHeight="1">
      <c r="A10" s="121" t="s">
        <v>27</v>
      </c>
      <c r="B10" s="143">
        <f t="shared" si="1"/>
        <v>665514</v>
      </c>
      <c r="C10" s="144">
        <f t="shared" si="2"/>
        <v>608876</v>
      </c>
      <c r="D10" s="144">
        <v>69162</v>
      </c>
      <c r="E10" s="144">
        <v>481848</v>
      </c>
      <c r="F10" s="144">
        <v>4213</v>
      </c>
      <c r="G10" s="144">
        <v>0</v>
      </c>
      <c r="H10" s="144">
        <v>43213</v>
      </c>
      <c r="I10" s="144">
        <v>1441</v>
      </c>
      <c r="J10" s="144">
        <v>3987</v>
      </c>
      <c r="K10" s="144">
        <v>5012</v>
      </c>
      <c r="L10" s="144">
        <f t="shared" si="4"/>
        <v>43570</v>
      </c>
      <c r="M10" s="144">
        <v>17066</v>
      </c>
      <c r="N10" s="144">
        <v>26504</v>
      </c>
      <c r="O10" s="144">
        <f t="shared" si="5"/>
        <v>13068</v>
      </c>
      <c r="P10" s="144">
        <v>8403</v>
      </c>
      <c r="Q10" s="144">
        <v>4665</v>
      </c>
      <c r="R10" s="148"/>
    </row>
    <row r="11" spans="1:18" ht="103.5" customHeight="1">
      <c r="A11" s="149" t="s">
        <v>24</v>
      </c>
      <c r="B11" s="150">
        <f t="shared" si="1"/>
        <v>832743</v>
      </c>
      <c r="C11" s="151">
        <f t="shared" si="2"/>
        <v>772316</v>
      </c>
      <c r="D11" s="151">
        <v>37099</v>
      </c>
      <c r="E11" s="151">
        <v>706142</v>
      </c>
      <c r="F11" s="151">
        <v>3921</v>
      </c>
      <c r="G11" s="151">
        <v>0</v>
      </c>
      <c r="H11" s="151">
        <v>11378</v>
      </c>
      <c r="I11" s="151">
        <v>1403</v>
      </c>
      <c r="J11" s="151">
        <v>5324</v>
      </c>
      <c r="K11" s="151">
        <v>7049</v>
      </c>
      <c r="L11" s="151">
        <f t="shared" si="4"/>
        <v>38330</v>
      </c>
      <c r="M11" s="151">
        <v>15862</v>
      </c>
      <c r="N11" s="151">
        <v>22468</v>
      </c>
      <c r="O11" s="151">
        <f t="shared" si="5"/>
        <v>22097</v>
      </c>
      <c r="P11" s="151">
        <v>21996</v>
      </c>
      <c r="Q11" s="151">
        <v>101</v>
      </c>
      <c r="R11" s="148"/>
    </row>
    <row r="12" spans="1:18" ht="20.25" customHeight="1">
      <c r="A12" s="690" t="s">
        <v>25</v>
      </c>
      <c r="B12" s="690"/>
      <c r="C12" s="690"/>
      <c r="D12" s="690"/>
      <c r="E12" s="690"/>
      <c r="F12" s="690"/>
      <c r="G12" s="690"/>
      <c r="H12" s="690"/>
      <c r="I12" s="690"/>
      <c r="J12" s="690"/>
      <c r="K12" s="690"/>
      <c r="L12" s="690"/>
      <c r="M12" s="690"/>
      <c r="N12" s="690"/>
      <c r="O12" s="690"/>
      <c r="P12" s="690"/>
      <c r="Q12" s="690"/>
      <c r="R12" s="134"/>
    </row>
    <row r="13" ht="36" customHeight="1">
      <c r="A13" s="133"/>
    </row>
  </sheetData>
  <mergeCells count="10">
    <mergeCell ref="A2:O2"/>
    <mergeCell ref="A12:Q12"/>
    <mergeCell ref="J1:Q1"/>
    <mergeCell ref="A3:A4"/>
    <mergeCell ref="B3:B4"/>
    <mergeCell ref="P2:Q2"/>
    <mergeCell ref="C3:K3"/>
    <mergeCell ref="O3:Q3"/>
    <mergeCell ref="L3:N3"/>
    <mergeCell ref="A1:I1"/>
  </mergeCells>
  <printOptions/>
  <pageMargins left="0.6299212598425197" right="0" top="0.5905511811023623" bottom="0.7874015748031497" header="0" footer="0"/>
  <pageSetup horizontalDpi="400" verticalDpi="400" orientation="portrait" paperSize="9" r:id="rId1"/>
</worksheet>
</file>

<file path=xl/worksheets/sheet42.xml><?xml version="1.0" encoding="utf-8"?>
<worksheet xmlns="http://schemas.openxmlformats.org/spreadsheetml/2006/main" xmlns:r="http://schemas.openxmlformats.org/officeDocument/2006/relationships">
  <dimension ref="A1:R11"/>
  <sheetViews>
    <sheetView workbookViewId="0" topLeftCell="H1">
      <selection activeCell="Q6" sqref="Q6"/>
    </sheetView>
  </sheetViews>
  <sheetFormatPr defaultColWidth="9.00390625" defaultRowHeight="36" customHeight="1"/>
  <cols>
    <col min="1" max="1" width="8.625" style="135" customWidth="1"/>
    <col min="2" max="2" width="10.75390625" style="135" customWidth="1"/>
    <col min="3" max="3" width="10.25390625" style="135" customWidth="1"/>
    <col min="4" max="4" width="10.50390625" style="135" customWidth="1"/>
    <col min="5" max="5" width="10.00390625" style="135" customWidth="1"/>
    <col min="6" max="6" width="10.625" style="135" customWidth="1"/>
    <col min="7" max="7" width="8.625" style="135" customWidth="1"/>
    <col min="8" max="8" width="12.625" style="135" customWidth="1"/>
    <col min="9" max="9" width="8.625" style="135" customWidth="1"/>
    <col min="10" max="10" width="10.625" style="135" customWidth="1"/>
    <col min="11" max="12" width="9.625" style="135" customWidth="1"/>
    <col min="13" max="13" width="10.625" style="135" customWidth="1"/>
    <col min="14" max="14" width="11.625" style="135" customWidth="1"/>
    <col min="15" max="15" width="9.625" style="135" customWidth="1"/>
    <col min="16" max="17" width="11.875" style="135" customWidth="1"/>
    <col min="18" max="16384" width="9.00390625" style="81" customWidth="1"/>
  </cols>
  <sheetData>
    <row r="1" spans="1:18" ht="33" customHeight="1">
      <c r="A1" s="691" t="s">
        <v>31</v>
      </c>
      <c r="B1" s="691"/>
      <c r="C1" s="691"/>
      <c r="D1" s="691"/>
      <c r="E1" s="691"/>
      <c r="F1" s="691"/>
      <c r="G1" s="691"/>
      <c r="H1" s="691"/>
      <c r="I1" s="691"/>
      <c r="J1" s="578" t="s">
        <v>32</v>
      </c>
      <c r="K1" s="578"/>
      <c r="L1" s="578"/>
      <c r="M1" s="578"/>
      <c r="N1" s="578"/>
      <c r="O1" s="578"/>
      <c r="P1" s="578"/>
      <c r="Q1" s="578"/>
      <c r="R1" s="114"/>
    </row>
    <row r="2" spans="1:18" s="116" customFormat="1" ht="33" customHeight="1">
      <c r="A2" s="715" t="s">
        <v>33</v>
      </c>
      <c r="B2" s="715"/>
      <c r="C2" s="715"/>
      <c r="D2" s="715"/>
      <c r="E2" s="715"/>
      <c r="F2" s="715"/>
      <c r="G2" s="715"/>
      <c r="H2" s="715"/>
      <c r="I2" s="715"/>
      <c r="J2" s="699" t="s">
        <v>34</v>
      </c>
      <c r="K2" s="700"/>
      <c r="L2" s="700"/>
      <c r="M2" s="700"/>
      <c r="N2" s="700"/>
      <c r="O2" s="700"/>
      <c r="P2" s="703" t="s">
        <v>35</v>
      </c>
      <c r="Q2" s="703"/>
      <c r="R2" s="115"/>
    </row>
    <row r="3" spans="1:18" ht="33" customHeight="1">
      <c r="A3" s="706" t="s">
        <v>36</v>
      </c>
      <c r="B3" s="708" t="s">
        <v>37</v>
      </c>
      <c r="C3" s="710" t="s">
        <v>38</v>
      </c>
      <c r="D3" s="711"/>
      <c r="E3" s="711"/>
      <c r="F3" s="711"/>
      <c r="G3" s="711"/>
      <c r="H3" s="711"/>
      <c r="I3" s="711"/>
      <c r="J3" s="711"/>
      <c r="K3" s="712"/>
      <c r="L3" s="709" t="s">
        <v>39</v>
      </c>
      <c r="M3" s="714"/>
      <c r="N3" s="714"/>
      <c r="O3" s="713" t="s">
        <v>40</v>
      </c>
      <c r="P3" s="713"/>
      <c r="Q3" s="710"/>
      <c r="R3" s="114"/>
    </row>
    <row r="4" spans="1:18" ht="45" customHeight="1">
      <c r="A4" s="707"/>
      <c r="B4" s="709"/>
      <c r="C4" s="137" t="s">
        <v>41</v>
      </c>
      <c r="D4" s="137" t="s">
        <v>42</v>
      </c>
      <c r="E4" s="137" t="s">
        <v>43</v>
      </c>
      <c r="F4" s="138" t="s">
        <v>840</v>
      </c>
      <c r="G4" s="138" t="s">
        <v>44</v>
      </c>
      <c r="H4" s="138" t="s">
        <v>28</v>
      </c>
      <c r="I4" s="137" t="s">
        <v>843</v>
      </c>
      <c r="J4" s="136" t="s">
        <v>841</v>
      </c>
      <c r="K4" s="137" t="s">
        <v>842</v>
      </c>
      <c r="L4" s="137" t="s">
        <v>41</v>
      </c>
      <c r="M4" s="137" t="s">
        <v>803</v>
      </c>
      <c r="N4" s="138" t="s">
        <v>46</v>
      </c>
      <c r="O4" s="137" t="s">
        <v>41</v>
      </c>
      <c r="P4" s="138" t="s">
        <v>29</v>
      </c>
      <c r="Q4" s="139" t="s">
        <v>30</v>
      </c>
      <c r="R4" s="114"/>
    </row>
    <row r="5" spans="1:18" s="141" customFormat="1" ht="120.75" customHeight="1" hidden="1">
      <c r="A5" s="126" t="s">
        <v>19</v>
      </c>
      <c r="B5" s="122">
        <f>C5+L5+O5</f>
        <v>12715389</v>
      </c>
      <c r="C5" s="123">
        <f>SUM(D5:K5)</f>
        <v>11918397</v>
      </c>
      <c r="D5" s="123">
        <v>3450571</v>
      </c>
      <c r="E5" s="123">
        <v>5454729</v>
      </c>
      <c r="F5" s="123">
        <v>100865</v>
      </c>
      <c r="G5" s="123">
        <v>1027</v>
      </c>
      <c r="H5" s="123">
        <v>2636952</v>
      </c>
      <c r="I5" s="123">
        <v>199650</v>
      </c>
      <c r="J5" s="123">
        <v>67567</v>
      </c>
      <c r="K5" s="123">
        <v>7036</v>
      </c>
      <c r="L5" s="123">
        <f>SUM(M5:N5)</f>
        <v>367505</v>
      </c>
      <c r="M5" s="123">
        <v>264164</v>
      </c>
      <c r="N5" s="123">
        <v>103341</v>
      </c>
      <c r="O5" s="123">
        <f>SUM(P5:Q5)</f>
        <v>429487</v>
      </c>
      <c r="P5" s="123">
        <v>100007</v>
      </c>
      <c r="Q5" s="123">
        <v>329480</v>
      </c>
      <c r="R5" s="140"/>
    </row>
    <row r="6" spans="1:18" s="145" customFormat="1" ht="154.5" customHeight="1">
      <c r="A6" s="142" t="s">
        <v>20</v>
      </c>
      <c r="B6" s="143">
        <f>C6+L6+O6</f>
        <v>10534010</v>
      </c>
      <c r="C6" s="144">
        <f>D6+E6+F6+G6+H6+I6+J6+K6</f>
        <v>10282841</v>
      </c>
      <c r="D6" s="144">
        <f aca="true" t="shared" si="0" ref="D6:K6">D7+D8+D9</f>
        <v>276189</v>
      </c>
      <c r="E6" s="144">
        <f t="shared" si="0"/>
        <v>9007850</v>
      </c>
      <c r="F6" s="144">
        <f t="shared" si="0"/>
        <v>105704</v>
      </c>
      <c r="G6" s="144">
        <f t="shared" si="0"/>
        <v>646</v>
      </c>
      <c r="H6" s="144">
        <f t="shared" si="0"/>
        <v>760036</v>
      </c>
      <c r="I6" s="144">
        <f t="shared" si="0"/>
        <v>64128</v>
      </c>
      <c r="J6" s="144">
        <f t="shared" si="0"/>
        <v>29640</v>
      </c>
      <c r="K6" s="144">
        <f t="shared" si="0"/>
        <v>38648</v>
      </c>
      <c r="L6" s="144">
        <f>M6+N6</f>
        <v>183920</v>
      </c>
      <c r="M6" s="144">
        <f>M7+M8+M9</f>
        <v>92075</v>
      </c>
      <c r="N6" s="144">
        <f>N7+N8+N9</f>
        <v>91845</v>
      </c>
      <c r="O6" s="144">
        <f>P6+Q6</f>
        <v>67249</v>
      </c>
      <c r="P6" s="144">
        <f>P7+P8+P9</f>
        <v>51420</v>
      </c>
      <c r="Q6" s="144">
        <f>Q7+Q8+Q9</f>
        <v>15829</v>
      </c>
      <c r="R6" s="140"/>
    </row>
    <row r="7" spans="1:18" s="147" customFormat="1" ht="154.5" customHeight="1">
      <c r="A7" s="142" t="s">
        <v>21</v>
      </c>
      <c r="B7" s="143">
        <f>C7+L7+O7</f>
        <v>2198177</v>
      </c>
      <c r="C7" s="144">
        <f>D7+E7+F7+G7+H7+I7+J7+K7</f>
        <v>2123133</v>
      </c>
      <c r="D7" s="144">
        <v>51361</v>
      </c>
      <c r="E7" s="144">
        <v>1873217</v>
      </c>
      <c r="F7" s="144">
        <v>30692</v>
      </c>
      <c r="G7" s="144">
        <v>172</v>
      </c>
      <c r="H7" s="144">
        <v>136500</v>
      </c>
      <c r="I7" s="144">
        <v>16789</v>
      </c>
      <c r="J7" s="144">
        <v>5900</v>
      </c>
      <c r="K7" s="144">
        <v>8502</v>
      </c>
      <c r="L7" s="144">
        <f>M7+N7</f>
        <v>51761</v>
      </c>
      <c r="M7" s="144">
        <v>25761</v>
      </c>
      <c r="N7" s="144">
        <v>26000</v>
      </c>
      <c r="O7" s="144">
        <f>P7+Q7</f>
        <v>23283</v>
      </c>
      <c r="P7" s="144">
        <v>21300</v>
      </c>
      <c r="Q7" s="144">
        <v>1983</v>
      </c>
      <c r="R7" s="146"/>
    </row>
    <row r="8" spans="1:18" ht="154.5" customHeight="1">
      <c r="A8" s="142" t="s">
        <v>22</v>
      </c>
      <c r="B8" s="143">
        <f>C8+L8+O8</f>
        <v>2272268</v>
      </c>
      <c r="C8" s="144">
        <f>D8+E8+F8+G8+H8+I8+J8+K8</f>
        <v>2225615</v>
      </c>
      <c r="D8" s="144">
        <v>50366</v>
      </c>
      <c r="E8" s="144">
        <v>2010748</v>
      </c>
      <c r="F8" s="144">
        <v>26384</v>
      </c>
      <c r="G8" s="144">
        <v>0</v>
      </c>
      <c r="H8" s="144">
        <v>120679</v>
      </c>
      <c r="I8" s="144">
        <v>7391</v>
      </c>
      <c r="J8" s="144">
        <v>2562</v>
      </c>
      <c r="K8" s="144">
        <v>7485</v>
      </c>
      <c r="L8" s="144">
        <f>M8+N8</f>
        <v>35763</v>
      </c>
      <c r="M8" s="144">
        <v>17830</v>
      </c>
      <c r="N8" s="144">
        <v>17933</v>
      </c>
      <c r="O8" s="144">
        <f>P8+Q8</f>
        <v>10890</v>
      </c>
      <c r="P8" s="144">
        <v>9714</v>
      </c>
      <c r="Q8" s="144">
        <v>1176</v>
      </c>
      <c r="R8" s="148"/>
    </row>
    <row r="9" spans="1:18" ht="154.5" customHeight="1">
      <c r="A9" s="152" t="s">
        <v>23</v>
      </c>
      <c r="B9" s="150">
        <f>C9+L9+O9</f>
        <v>6063565</v>
      </c>
      <c r="C9" s="151">
        <f>D9+E9+F9+G9+H9+I9+J9+K9</f>
        <v>5934093</v>
      </c>
      <c r="D9" s="151">
        <v>174462</v>
      </c>
      <c r="E9" s="151">
        <v>5123885</v>
      </c>
      <c r="F9" s="151">
        <v>48628</v>
      </c>
      <c r="G9" s="151">
        <v>474</v>
      </c>
      <c r="H9" s="151">
        <v>502857</v>
      </c>
      <c r="I9" s="151">
        <v>39948</v>
      </c>
      <c r="J9" s="151">
        <v>21178</v>
      </c>
      <c r="K9" s="151">
        <v>22661</v>
      </c>
      <c r="L9" s="151">
        <f>M9+N9</f>
        <v>96396</v>
      </c>
      <c r="M9" s="151">
        <v>48484</v>
      </c>
      <c r="N9" s="151">
        <v>47912</v>
      </c>
      <c r="O9" s="151">
        <f>P9+Q9</f>
        <v>33076</v>
      </c>
      <c r="P9" s="151">
        <v>20406</v>
      </c>
      <c r="Q9" s="151">
        <v>12670</v>
      </c>
      <c r="R9" s="148"/>
    </row>
    <row r="10" spans="1:18" ht="20.25" customHeight="1">
      <c r="A10" s="690" t="s">
        <v>45</v>
      </c>
      <c r="B10" s="690"/>
      <c r="C10" s="690"/>
      <c r="D10" s="690"/>
      <c r="E10" s="690"/>
      <c r="F10" s="690"/>
      <c r="G10" s="690"/>
      <c r="H10" s="690"/>
      <c r="I10" s="690"/>
      <c r="J10" s="690"/>
      <c r="K10" s="690"/>
      <c r="L10" s="690"/>
      <c r="M10" s="690"/>
      <c r="N10" s="690"/>
      <c r="O10" s="690"/>
      <c r="P10" s="690"/>
      <c r="Q10" s="690"/>
      <c r="R10" s="134"/>
    </row>
    <row r="11" ht="36" customHeight="1">
      <c r="A11" s="133"/>
    </row>
  </sheetData>
  <mergeCells count="11">
    <mergeCell ref="O3:Q3"/>
    <mergeCell ref="A10:Q10"/>
    <mergeCell ref="L3:N3"/>
    <mergeCell ref="A1:I1"/>
    <mergeCell ref="A2:I2"/>
    <mergeCell ref="A3:A4"/>
    <mergeCell ref="B3:B4"/>
    <mergeCell ref="C3:K3"/>
    <mergeCell ref="J1:Q1"/>
    <mergeCell ref="J2:O2"/>
    <mergeCell ref="P2:Q2"/>
  </mergeCells>
  <printOptions/>
  <pageMargins left="0.6299212598425197" right="0" top="0.5905511811023623" bottom="0.7874015748031497" header="0" footer="0"/>
  <pageSetup horizontalDpi="400" verticalDpi="400" orientation="portrait" paperSize="9" r:id="rId1"/>
</worksheet>
</file>

<file path=xl/worksheets/sheet43.xml><?xml version="1.0" encoding="utf-8"?>
<worksheet xmlns="http://schemas.openxmlformats.org/spreadsheetml/2006/main" xmlns:r="http://schemas.openxmlformats.org/officeDocument/2006/relationships">
  <dimension ref="A1:R19"/>
  <sheetViews>
    <sheetView workbookViewId="0" topLeftCell="A1">
      <selection activeCell="A10" sqref="A10"/>
    </sheetView>
  </sheetViews>
  <sheetFormatPr defaultColWidth="9.00390625" defaultRowHeight="36" customHeight="1"/>
  <cols>
    <col min="1" max="1" width="13.625" style="135" customWidth="1"/>
    <col min="2" max="5" width="11.75390625" style="135" customWidth="1"/>
    <col min="6" max="6" width="10.375" style="135" customWidth="1"/>
    <col min="7" max="7" width="10.50390625" style="135" customWidth="1"/>
    <col min="8" max="8" width="11.75390625" style="135" customWidth="1"/>
    <col min="9" max="13" width="8.625" style="135" customWidth="1"/>
    <col min="14" max="14" width="9.50390625" style="135" customWidth="1"/>
    <col min="15" max="17" width="8.625" style="135" customWidth="1"/>
    <col min="18" max="16384" width="9.00390625" style="81" customWidth="1"/>
  </cols>
  <sheetData>
    <row r="1" spans="1:18" ht="33" customHeight="1">
      <c r="A1" s="724" t="s">
        <v>47</v>
      </c>
      <c r="B1" s="691"/>
      <c r="C1" s="691"/>
      <c r="D1" s="691"/>
      <c r="E1" s="691"/>
      <c r="F1" s="691"/>
      <c r="G1" s="691"/>
      <c r="H1" s="691"/>
      <c r="I1" s="578" t="s">
        <v>48</v>
      </c>
      <c r="J1" s="578"/>
      <c r="K1" s="578"/>
      <c r="L1" s="578"/>
      <c r="M1" s="578"/>
      <c r="N1" s="578"/>
      <c r="O1" s="578"/>
      <c r="P1" s="578"/>
      <c r="Q1" s="578"/>
      <c r="R1" s="114"/>
    </row>
    <row r="2" spans="1:18" s="116" customFormat="1" ht="33" customHeight="1">
      <c r="A2" s="715" t="s">
        <v>49</v>
      </c>
      <c r="B2" s="715"/>
      <c r="C2" s="715"/>
      <c r="D2" s="715"/>
      <c r="E2" s="715"/>
      <c r="F2" s="715"/>
      <c r="G2" s="715"/>
      <c r="H2" s="715"/>
      <c r="I2" s="700" t="s">
        <v>273</v>
      </c>
      <c r="J2" s="700"/>
      <c r="K2" s="700"/>
      <c r="L2" s="700"/>
      <c r="M2" s="700"/>
      <c r="N2" s="700"/>
      <c r="O2" s="700"/>
      <c r="P2" s="703" t="s">
        <v>11</v>
      </c>
      <c r="Q2" s="703"/>
      <c r="R2" s="115"/>
    </row>
    <row r="3" spans="1:18" ht="30" customHeight="1">
      <c r="A3" s="718" t="s">
        <v>786</v>
      </c>
      <c r="B3" s="720" t="s">
        <v>787</v>
      </c>
      <c r="C3" s="717" t="s">
        <v>50</v>
      </c>
      <c r="D3" s="722"/>
      <c r="E3" s="722"/>
      <c r="F3" s="722"/>
      <c r="G3" s="722"/>
      <c r="H3" s="722"/>
      <c r="I3" s="722"/>
      <c r="J3" s="722"/>
      <c r="K3" s="723"/>
      <c r="L3" s="717" t="s">
        <v>13</v>
      </c>
      <c r="M3" s="722"/>
      <c r="N3" s="722"/>
      <c r="O3" s="716" t="s">
        <v>14</v>
      </c>
      <c r="P3" s="716"/>
      <c r="Q3" s="717"/>
      <c r="R3" s="114"/>
    </row>
    <row r="4" spans="1:18" ht="50.25" customHeight="1">
      <c r="A4" s="719"/>
      <c r="B4" s="721"/>
      <c r="C4" s="154" t="s">
        <v>792</v>
      </c>
      <c r="D4" s="155" t="s">
        <v>51</v>
      </c>
      <c r="E4" s="155" t="s">
        <v>52</v>
      </c>
      <c r="F4" s="155" t="s">
        <v>840</v>
      </c>
      <c r="G4" s="155" t="s">
        <v>53</v>
      </c>
      <c r="H4" s="155" t="s">
        <v>54</v>
      </c>
      <c r="I4" s="153" t="s">
        <v>843</v>
      </c>
      <c r="J4" s="154" t="s">
        <v>841</v>
      </c>
      <c r="K4" s="155" t="s">
        <v>69</v>
      </c>
      <c r="L4" s="154" t="s">
        <v>792</v>
      </c>
      <c r="M4" s="154" t="s">
        <v>803</v>
      </c>
      <c r="N4" s="410" t="s">
        <v>55</v>
      </c>
      <c r="O4" s="154" t="s">
        <v>792</v>
      </c>
      <c r="P4" s="155" t="s">
        <v>56</v>
      </c>
      <c r="Q4" s="156" t="s">
        <v>57</v>
      </c>
      <c r="R4" s="114"/>
    </row>
    <row r="5" spans="1:18" s="145" customFormat="1" ht="79.5" customHeight="1" hidden="1">
      <c r="A5" s="126" t="s">
        <v>58</v>
      </c>
      <c r="B5" s="157">
        <f>C5+L5+O5</f>
        <v>37180968</v>
      </c>
      <c r="C5" s="158">
        <f>SUM(D5:K5)</f>
        <v>35004810</v>
      </c>
      <c r="D5" s="158">
        <v>16120944</v>
      </c>
      <c r="E5" s="158">
        <v>11600427</v>
      </c>
      <c r="F5" s="158">
        <v>1341978</v>
      </c>
      <c r="G5" s="158">
        <v>5664</v>
      </c>
      <c r="H5" s="158">
        <v>4034247</v>
      </c>
      <c r="I5" s="158">
        <v>1742332</v>
      </c>
      <c r="J5" s="158">
        <v>136415</v>
      </c>
      <c r="K5" s="158">
        <v>22803</v>
      </c>
      <c r="L5" s="158">
        <f>SUM(M5:N5)</f>
        <v>1309100</v>
      </c>
      <c r="M5" s="158">
        <v>893478</v>
      </c>
      <c r="N5" s="158">
        <v>415622</v>
      </c>
      <c r="O5" s="158">
        <f>SUM(P5:Q5)</f>
        <v>867058</v>
      </c>
      <c r="P5" s="158">
        <v>498695</v>
      </c>
      <c r="Q5" s="158">
        <v>368363</v>
      </c>
      <c r="R5" s="140"/>
    </row>
    <row r="6" spans="1:18" s="145" customFormat="1" ht="51" customHeight="1">
      <c r="A6" s="159" t="s">
        <v>59</v>
      </c>
      <c r="B6" s="143">
        <v>161115</v>
      </c>
      <c r="C6" s="144">
        <v>146091</v>
      </c>
      <c r="D6" s="144">
        <v>97722</v>
      </c>
      <c r="E6" s="144">
        <v>10202</v>
      </c>
      <c r="F6" s="144">
        <v>4304</v>
      </c>
      <c r="G6" s="144">
        <v>0</v>
      </c>
      <c r="H6" s="144">
        <v>18546</v>
      </c>
      <c r="I6" s="144">
        <v>15179</v>
      </c>
      <c r="J6" s="144">
        <v>133</v>
      </c>
      <c r="K6" s="144">
        <v>5</v>
      </c>
      <c r="L6" s="144">
        <v>8660</v>
      </c>
      <c r="M6" s="144">
        <v>7927</v>
      </c>
      <c r="N6" s="144">
        <v>733</v>
      </c>
      <c r="O6" s="144">
        <v>6364</v>
      </c>
      <c r="P6" s="144">
        <v>6364</v>
      </c>
      <c r="Q6" s="144">
        <v>0</v>
      </c>
      <c r="R6" s="140"/>
    </row>
    <row r="7" spans="1:18" s="147" customFormat="1" ht="51" customHeight="1">
      <c r="A7" s="159" t="s">
        <v>60</v>
      </c>
      <c r="B7" s="143">
        <v>1239841</v>
      </c>
      <c r="C7" s="144">
        <v>1150421</v>
      </c>
      <c r="D7" s="144">
        <v>756135</v>
      </c>
      <c r="E7" s="144">
        <v>84838</v>
      </c>
      <c r="F7" s="144">
        <v>27782</v>
      </c>
      <c r="G7" s="144">
        <v>0</v>
      </c>
      <c r="H7" s="144">
        <v>120456</v>
      </c>
      <c r="I7" s="144">
        <v>158558</v>
      </c>
      <c r="J7" s="144">
        <v>2593</v>
      </c>
      <c r="K7" s="144">
        <v>59</v>
      </c>
      <c r="L7" s="144">
        <v>47596</v>
      </c>
      <c r="M7" s="144">
        <v>43298</v>
      </c>
      <c r="N7" s="144">
        <v>4298</v>
      </c>
      <c r="O7" s="144">
        <v>41824</v>
      </c>
      <c r="P7" s="144">
        <v>41088</v>
      </c>
      <c r="Q7" s="144">
        <v>736</v>
      </c>
      <c r="R7" s="146"/>
    </row>
    <row r="8" spans="1:18" ht="51" customHeight="1">
      <c r="A8" s="159" t="s">
        <v>61</v>
      </c>
      <c r="B8" s="143">
        <v>2426365</v>
      </c>
      <c r="C8" s="144">
        <v>2241817</v>
      </c>
      <c r="D8" s="144">
        <v>1592906</v>
      </c>
      <c r="E8" s="144">
        <v>266826</v>
      </c>
      <c r="F8" s="144">
        <v>71883</v>
      </c>
      <c r="G8" s="144">
        <v>1050</v>
      </c>
      <c r="H8" s="144">
        <v>227016</v>
      </c>
      <c r="I8" s="144">
        <v>74066</v>
      </c>
      <c r="J8" s="144">
        <v>7826</v>
      </c>
      <c r="K8" s="144">
        <v>244</v>
      </c>
      <c r="L8" s="144">
        <v>97684</v>
      </c>
      <c r="M8" s="144">
        <v>84612</v>
      </c>
      <c r="N8" s="144">
        <v>13072</v>
      </c>
      <c r="O8" s="144">
        <v>86864</v>
      </c>
      <c r="P8" s="144">
        <v>56427</v>
      </c>
      <c r="Q8" s="144">
        <v>30437</v>
      </c>
      <c r="R8" s="148"/>
    </row>
    <row r="9" spans="1:18" ht="51" customHeight="1">
      <c r="A9" s="159" t="s">
        <v>62</v>
      </c>
      <c r="B9" s="143">
        <v>4289413</v>
      </c>
      <c r="C9" s="144">
        <v>4038805</v>
      </c>
      <c r="D9" s="144">
        <v>2476752</v>
      </c>
      <c r="E9" s="144">
        <v>683982</v>
      </c>
      <c r="F9" s="144">
        <v>212839</v>
      </c>
      <c r="G9" s="144">
        <v>396</v>
      </c>
      <c r="H9" s="144">
        <v>389605</v>
      </c>
      <c r="I9" s="144">
        <v>263117</v>
      </c>
      <c r="J9" s="144">
        <v>11451</v>
      </c>
      <c r="K9" s="144">
        <v>663</v>
      </c>
      <c r="L9" s="144">
        <v>149870</v>
      </c>
      <c r="M9" s="144">
        <v>122005</v>
      </c>
      <c r="N9" s="144">
        <v>27865</v>
      </c>
      <c r="O9" s="144">
        <v>100738</v>
      </c>
      <c r="P9" s="144">
        <v>56590</v>
      </c>
      <c r="Q9" s="144">
        <v>44148</v>
      </c>
      <c r="R9" s="148"/>
    </row>
    <row r="10" spans="1:18" ht="51" customHeight="1">
      <c r="A10" s="160" t="s">
        <v>797</v>
      </c>
      <c r="B10" s="143">
        <v>9475795</v>
      </c>
      <c r="C10" s="144">
        <v>8908594</v>
      </c>
      <c r="D10" s="144">
        <v>4567868</v>
      </c>
      <c r="E10" s="144">
        <v>2589918</v>
      </c>
      <c r="F10" s="144">
        <v>396224</v>
      </c>
      <c r="G10" s="144">
        <v>1575</v>
      </c>
      <c r="H10" s="144">
        <v>1069052</v>
      </c>
      <c r="I10" s="144">
        <v>241358</v>
      </c>
      <c r="J10" s="144">
        <v>38534</v>
      </c>
      <c r="K10" s="144">
        <v>4065</v>
      </c>
      <c r="L10" s="144">
        <v>339516</v>
      </c>
      <c r="M10" s="144">
        <v>228126</v>
      </c>
      <c r="N10" s="144">
        <v>111390</v>
      </c>
      <c r="O10" s="144">
        <v>227685</v>
      </c>
      <c r="P10" s="144">
        <v>131373</v>
      </c>
      <c r="Q10" s="144">
        <v>96312</v>
      </c>
      <c r="R10" s="148"/>
    </row>
    <row r="11" spans="1:18" ht="51" customHeight="1">
      <c r="A11" s="159" t="s">
        <v>63</v>
      </c>
      <c r="B11" s="143">
        <v>9429091</v>
      </c>
      <c r="C11" s="144">
        <v>8937825</v>
      </c>
      <c r="D11" s="144">
        <v>3400973</v>
      </c>
      <c r="E11" s="144">
        <v>3228128</v>
      </c>
      <c r="F11" s="144">
        <v>341745</v>
      </c>
      <c r="G11" s="144">
        <v>1153</v>
      </c>
      <c r="H11" s="144">
        <v>1044259</v>
      </c>
      <c r="I11" s="144">
        <v>880366</v>
      </c>
      <c r="J11" s="144">
        <v>34477</v>
      </c>
      <c r="K11" s="144">
        <v>6724</v>
      </c>
      <c r="L11" s="144">
        <v>290816</v>
      </c>
      <c r="M11" s="144">
        <v>187741</v>
      </c>
      <c r="N11" s="144">
        <v>103075</v>
      </c>
      <c r="O11" s="144">
        <v>200450</v>
      </c>
      <c r="P11" s="144">
        <v>91900</v>
      </c>
      <c r="Q11" s="144">
        <v>108550</v>
      </c>
      <c r="R11" s="148"/>
    </row>
    <row r="12" spans="1:18" s="116" customFormat="1" ht="51" customHeight="1">
      <c r="A12" s="159" t="s">
        <v>64</v>
      </c>
      <c r="B12" s="143">
        <v>10159348</v>
      </c>
      <c r="C12" s="144">
        <v>9581257</v>
      </c>
      <c r="D12" s="144">
        <v>3228589</v>
      </c>
      <c r="E12" s="144">
        <v>4736532</v>
      </c>
      <c r="F12" s="144">
        <v>287201</v>
      </c>
      <c r="G12" s="144">
        <v>1489</v>
      </c>
      <c r="H12" s="144">
        <v>1165314</v>
      </c>
      <c r="I12" s="144">
        <v>109688</v>
      </c>
      <c r="J12" s="144">
        <v>41401</v>
      </c>
      <c r="K12" s="144">
        <v>11043</v>
      </c>
      <c r="L12" s="144">
        <v>374958</v>
      </c>
      <c r="M12" s="144">
        <v>219769</v>
      </c>
      <c r="N12" s="144">
        <v>155189</v>
      </c>
      <c r="O12" s="144">
        <v>203133</v>
      </c>
      <c r="P12" s="144">
        <v>114953</v>
      </c>
      <c r="Q12" s="144">
        <v>88180</v>
      </c>
      <c r="R12" s="148"/>
    </row>
    <row r="13" spans="1:18" s="116" customFormat="1" ht="51" customHeight="1">
      <c r="A13" s="159" t="s">
        <v>65</v>
      </c>
      <c r="B13" s="143">
        <v>12378551</v>
      </c>
      <c r="C13" s="144">
        <v>11751778</v>
      </c>
      <c r="D13" s="144">
        <v>3130785</v>
      </c>
      <c r="E13" s="144">
        <v>6946983</v>
      </c>
      <c r="F13" s="144">
        <v>325715</v>
      </c>
      <c r="G13" s="144">
        <v>1747</v>
      </c>
      <c r="H13" s="144">
        <v>1113873</v>
      </c>
      <c r="I13" s="144">
        <v>172658</v>
      </c>
      <c r="J13" s="144">
        <v>40378</v>
      </c>
      <c r="K13" s="144">
        <v>19639</v>
      </c>
      <c r="L13" s="144">
        <v>422597</v>
      </c>
      <c r="M13" s="144">
        <v>241224</v>
      </c>
      <c r="N13" s="144">
        <v>181373</v>
      </c>
      <c r="O13" s="144">
        <v>204176</v>
      </c>
      <c r="P13" s="144">
        <v>124132</v>
      </c>
      <c r="Q13" s="144">
        <v>80044</v>
      </c>
      <c r="R13" s="148"/>
    </row>
    <row r="14" spans="1:18" ht="51" customHeight="1">
      <c r="A14" s="159" t="s">
        <v>66</v>
      </c>
      <c r="B14" s="144">
        <v>17566518.262</v>
      </c>
      <c r="C14" s="144">
        <v>16793707.651</v>
      </c>
      <c r="D14" s="144">
        <v>4740852.035</v>
      </c>
      <c r="E14" s="144">
        <v>9854423.98</v>
      </c>
      <c r="F14" s="144">
        <v>480940.15300000005</v>
      </c>
      <c r="G14" s="144">
        <v>2574.414</v>
      </c>
      <c r="H14" s="144">
        <v>1420984.302</v>
      </c>
      <c r="I14" s="144">
        <v>209112.75</v>
      </c>
      <c r="J14" s="144">
        <v>53679.389</v>
      </c>
      <c r="K14" s="144">
        <v>31141.627999999997</v>
      </c>
      <c r="L14" s="144">
        <v>499095.38</v>
      </c>
      <c r="M14" s="144">
        <v>269993.77300000004</v>
      </c>
      <c r="N14" s="144">
        <v>229100.607</v>
      </c>
      <c r="O14" s="144">
        <v>273715.23099999997</v>
      </c>
      <c r="P14" s="144">
        <v>167975.003</v>
      </c>
      <c r="Q14" s="144">
        <v>105740.22799999999</v>
      </c>
      <c r="R14" s="148"/>
    </row>
    <row r="15" spans="1:18" ht="51" customHeight="1">
      <c r="A15" s="159" t="s">
        <v>762</v>
      </c>
      <c r="B15" s="144">
        <f>C15+L15+O15</f>
        <v>19582317</v>
      </c>
      <c r="C15" s="144">
        <f>D15+E15+F15+G15+H15+I15+J15+K15</f>
        <v>18741526</v>
      </c>
      <c r="D15" s="144">
        <v>4260365</v>
      </c>
      <c r="E15" s="144">
        <v>12257509</v>
      </c>
      <c r="F15" s="144">
        <v>635983</v>
      </c>
      <c r="G15" s="144">
        <v>1881</v>
      </c>
      <c r="H15" s="144">
        <v>1284228</v>
      </c>
      <c r="I15" s="144">
        <v>191238</v>
      </c>
      <c r="J15" s="144">
        <v>65976</v>
      </c>
      <c r="K15" s="144">
        <v>44346</v>
      </c>
      <c r="L15" s="144">
        <f>M15+N15</f>
        <v>586898</v>
      </c>
      <c r="M15" s="144">
        <v>297144</v>
      </c>
      <c r="N15" s="144">
        <v>289754</v>
      </c>
      <c r="O15" s="144">
        <f>P15+Q15</f>
        <v>253893</v>
      </c>
      <c r="P15" s="144">
        <v>194505</v>
      </c>
      <c r="Q15" s="144">
        <v>59388</v>
      </c>
      <c r="R15" s="148"/>
    </row>
    <row r="16" spans="1:18" ht="51" customHeight="1">
      <c r="A16" s="159" t="s">
        <v>67</v>
      </c>
      <c r="B16" s="143">
        <f>C16+L16+O16</f>
        <v>23420409</v>
      </c>
      <c r="C16" s="144">
        <f>D16+E16+F16+G16+H16+I16+J16+K16</f>
        <v>22468791</v>
      </c>
      <c r="D16" s="144">
        <v>3892450</v>
      </c>
      <c r="E16" s="144">
        <v>16346723</v>
      </c>
      <c r="F16" s="144">
        <v>675256</v>
      </c>
      <c r="G16" s="144">
        <v>3983</v>
      </c>
      <c r="H16" s="144">
        <v>1256680</v>
      </c>
      <c r="I16" s="144">
        <v>170566</v>
      </c>
      <c r="J16" s="144">
        <v>50376</v>
      </c>
      <c r="K16" s="144">
        <v>72757</v>
      </c>
      <c r="L16" s="144">
        <f>M16+N16</f>
        <v>691982</v>
      </c>
      <c r="M16" s="144">
        <v>341189</v>
      </c>
      <c r="N16" s="144">
        <v>350793</v>
      </c>
      <c r="O16" s="144">
        <f>P16+Q16</f>
        <v>259636</v>
      </c>
      <c r="P16" s="144">
        <v>208511</v>
      </c>
      <c r="Q16" s="144">
        <v>51125</v>
      </c>
      <c r="R16" s="148"/>
    </row>
    <row r="17" spans="1:18" ht="51" customHeight="1">
      <c r="A17" s="161" t="s">
        <v>274</v>
      </c>
      <c r="B17" s="150">
        <f>C17+L17+O17</f>
        <v>24548453</v>
      </c>
      <c r="C17" s="151">
        <f>D17+E17+F17+G17+H17+I17+J17+K17</f>
        <v>23517574</v>
      </c>
      <c r="D17" s="151">
        <v>2903968</v>
      </c>
      <c r="E17" s="151">
        <v>19449689</v>
      </c>
      <c r="F17" s="151">
        <v>642414</v>
      </c>
      <c r="G17" s="151">
        <v>4794</v>
      </c>
      <c r="H17" s="151">
        <v>194388</v>
      </c>
      <c r="I17" s="151">
        <v>152185</v>
      </c>
      <c r="J17" s="151">
        <v>67072</v>
      </c>
      <c r="K17" s="151">
        <v>103064</v>
      </c>
      <c r="L17" s="151">
        <f>M17+N17</f>
        <v>762937</v>
      </c>
      <c r="M17" s="151">
        <v>348997</v>
      </c>
      <c r="N17" s="151">
        <v>413940</v>
      </c>
      <c r="O17" s="151">
        <f>P17+Q17</f>
        <v>267942</v>
      </c>
      <c r="P17" s="151">
        <v>219048</v>
      </c>
      <c r="Q17" s="151">
        <v>48894</v>
      </c>
      <c r="R17" s="148"/>
    </row>
    <row r="18" spans="1:18" ht="22.5" customHeight="1">
      <c r="A18" s="690" t="s">
        <v>68</v>
      </c>
      <c r="B18" s="690"/>
      <c r="C18" s="690"/>
      <c r="D18" s="690"/>
      <c r="E18" s="690"/>
      <c r="F18" s="690"/>
      <c r="G18" s="690"/>
      <c r="H18" s="690"/>
      <c r="I18" s="690"/>
      <c r="J18" s="690"/>
      <c r="K18" s="690"/>
      <c r="L18" s="690"/>
      <c r="M18" s="690"/>
      <c r="N18" s="690"/>
      <c r="O18" s="690"/>
      <c r="P18" s="690"/>
      <c r="Q18" s="690"/>
      <c r="R18" s="134"/>
    </row>
    <row r="19" spans="1:8" ht="36" customHeight="1">
      <c r="A19" s="132"/>
      <c r="B19" s="133"/>
      <c r="C19" s="133"/>
      <c r="D19" s="133"/>
      <c r="E19" s="133"/>
      <c r="F19" s="133"/>
      <c r="G19" s="133"/>
      <c r="H19" s="133"/>
    </row>
  </sheetData>
  <mergeCells count="11">
    <mergeCell ref="A2:H2"/>
    <mergeCell ref="A18:Q18"/>
    <mergeCell ref="I1:Q1"/>
    <mergeCell ref="I2:O2"/>
    <mergeCell ref="O3:Q3"/>
    <mergeCell ref="A3:A4"/>
    <mergeCell ref="B3:B4"/>
    <mergeCell ref="C3:K3"/>
    <mergeCell ref="P2:Q2"/>
    <mergeCell ref="L3:N3"/>
    <mergeCell ref="A1:H1"/>
  </mergeCells>
  <printOptions horizontalCentered="1"/>
  <pageMargins left="0.6299212598425197" right="0.1968503937007874" top="0.5905511811023623" bottom="0.7874015748031497" header="0" footer="0"/>
  <pageSetup horizontalDpi="400" verticalDpi="400" orientation="portrait" paperSize="9" r:id="rId1"/>
</worksheet>
</file>

<file path=xl/worksheets/sheet44.xml><?xml version="1.0" encoding="utf-8"?>
<worksheet xmlns="http://schemas.openxmlformats.org/spreadsheetml/2006/main" xmlns:r="http://schemas.openxmlformats.org/officeDocument/2006/relationships">
  <dimension ref="A1:Q15"/>
  <sheetViews>
    <sheetView workbookViewId="0" topLeftCell="E1">
      <selection activeCell="I6" sqref="I6"/>
    </sheetView>
  </sheetViews>
  <sheetFormatPr defaultColWidth="9.00390625" defaultRowHeight="36" customHeight="1"/>
  <cols>
    <col min="1" max="1" width="15.625" style="135" customWidth="1"/>
    <col min="2" max="6" width="10.625" style="135" customWidth="1"/>
    <col min="7" max="7" width="10.125" style="135" customWidth="1"/>
    <col min="8" max="8" width="13.75390625" style="135" customWidth="1"/>
    <col min="9" max="9" width="10.625" style="135" customWidth="1"/>
    <col min="10" max="10" width="10.125" style="135" customWidth="1"/>
    <col min="11" max="11" width="10.50390625" style="135" customWidth="1"/>
    <col min="12" max="13" width="10.625" style="135" customWidth="1"/>
    <col min="14" max="14" width="10.50390625" style="135" customWidth="1"/>
    <col min="15" max="16" width="11.625" style="135" customWidth="1"/>
    <col min="17" max="16384" width="9.00390625" style="81" customWidth="1"/>
  </cols>
  <sheetData>
    <row r="1" spans="1:17" ht="33" customHeight="1">
      <c r="A1" s="691" t="s">
        <v>893</v>
      </c>
      <c r="B1" s="691"/>
      <c r="C1" s="691"/>
      <c r="D1" s="691"/>
      <c r="E1" s="691"/>
      <c r="F1" s="691"/>
      <c r="G1" s="691"/>
      <c r="H1" s="691"/>
      <c r="I1" s="578" t="s">
        <v>892</v>
      </c>
      <c r="J1" s="578"/>
      <c r="K1" s="578"/>
      <c r="L1" s="578"/>
      <c r="M1" s="578"/>
      <c r="N1" s="578"/>
      <c r="O1" s="578"/>
      <c r="P1" s="578"/>
      <c r="Q1" s="114"/>
    </row>
    <row r="2" spans="1:17" s="116" customFormat="1" ht="33" customHeight="1">
      <c r="A2" s="715" t="s">
        <v>894</v>
      </c>
      <c r="B2" s="715"/>
      <c r="C2" s="715"/>
      <c r="D2" s="715"/>
      <c r="E2" s="715"/>
      <c r="F2" s="715"/>
      <c r="G2" s="715"/>
      <c r="H2" s="715"/>
      <c r="I2" s="700" t="s">
        <v>275</v>
      </c>
      <c r="J2" s="700"/>
      <c r="K2" s="700"/>
      <c r="L2" s="700"/>
      <c r="M2" s="700"/>
      <c r="N2" s="700"/>
      <c r="O2" s="703" t="s">
        <v>870</v>
      </c>
      <c r="P2" s="703"/>
      <c r="Q2" s="115"/>
    </row>
    <row r="3" spans="1:16" ht="30" customHeight="1">
      <c r="A3" s="692" t="s">
        <v>855</v>
      </c>
      <c r="B3" s="694" t="s">
        <v>856</v>
      </c>
      <c r="C3" s="696" t="s">
        <v>871</v>
      </c>
      <c r="D3" s="697"/>
      <c r="E3" s="697"/>
      <c r="F3" s="697"/>
      <c r="G3" s="697"/>
      <c r="H3" s="697"/>
      <c r="I3" s="697"/>
      <c r="J3" s="698"/>
      <c r="K3" s="695" t="s">
        <v>872</v>
      </c>
      <c r="L3" s="701"/>
      <c r="M3" s="701"/>
      <c r="N3" s="702" t="s">
        <v>873</v>
      </c>
      <c r="O3" s="702"/>
      <c r="P3" s="696"/>
    </row>
    <row r="4" spans="1:16" ht="49.5" customHeight="1" thickBot="1">
      <c r="A4" s="693"/>
      <c r="B4" s="695"/>
      <c r="C4" s="118" t="s">
        <v>874</v>
      </c>
      <c r="D4" s="118" t="s">
        <v>875</v>
      </c>
      <c r="E4" s="118" t="s">
        <v>876</v>
      </c>
      <c r="F4" s="561" t="s">
        <v>840</v>
      </c>
      <c r="G4" s="561" t="s">
        <v>877</v>
      </c>
      <c r="H4" s="561" t="s">
        <v>70</v>
      </c>
      <c r="I4" s="562" t="s">
        <v>841</v>
      </c>
      <c r="J4" s="563" t="s">
        <v>842</v>
      </c>
      <c r="K4" s="563" t="s">
        <v>874</v>
      </c>
      <c r="L4" s="563" t="s">
        <v>878</v>
      </c>
      <c r="M4" s="561" t="s">
        <v>879</v>
      </c>
      <c r="N4" s="563" t="s">
        <v>874</v>
      </c>
      <c r="O4" s="119" t="s">
        <v>880</v>
      </c>
      <c r="P4" s="120" t="s">
        <v>71</v>
      </c>
    </row>
    <row r="5" spans="1:16" ht="84" customHeight="1" hidden="1">
      <c r="A5" s="121" t="s">
        <v>857</v>
      </c>
      <c r="B5" s="122">
        <f>C5+K5+N5</f>
        <v>127385</v>
      </c>
      <c r="C5" s="123">
        <f>SUM(D5:J5)</f>
        <v>123137</v>
      </c>
      <c r="D5" s="123">
        <v>67428</v>
      </c>
      <c r="E5" s="123">
        <v>35620</v>
      </c>
      <c r="F5" s="158">
        <v>6516</v>
      </c>
      <c r="G5" s="158">
        <v>0</v>
      </c>
      <c r="H5" s="158">
        <v>12509</v>
      </c>
      <c r="I5" s="158">
        <v>1064</v>
      </c>
      <c r="J5" s="158">
        <v>0</v>
      </c>
      <c r="K5" s="158">
        <f>SUM(L5:M5)</f>
        <v>2511</v>
      </c>
      <c r="L5" s="158">
        <v>1344</v>
      </c>
      <c r="M5" s="158">
        <v>1167</v>
      </c>
      <c r="N5" s="158">
        <f>SUM(O5:P5)</f>
        <v>1737</v>
      </c>
      <c r="O5" s="123">
        <v>1358</v>
      </c>
      <c r="P5" s="123">
        <v>379</v>
      </c>
    </row>
    <row r="6" spans="1:16" ht="76.5" customHeight="1">
      <c r="A6" s="121" t="s">
        <v>797</v>
      </c>
      <c r="B6" s="162">
        <v>60141</v>
      </c>
      <c r="C6" s="163">
        <v>58804</v>
      </c>
      <c r="D6" s="163">
        <v>37845</v>
      </c>
      <c r="E6" s="163">
        <v>7547</v>
      </c>
      <c r="F6" s="163">
        <v>5373</v>
      </c>
      <c r="G6" s="163">
        <v>0</v>
      </c>
      <c r="H6" s="163">
        <v>6975</v>
      </c>
      <c r="I6" s="163">
        <v>1064</v>
      </c>
      <c r="J6" s="163">
        <v>0</v>
      </c>
      <c r="K6" s="163">
        <v>934</v>
      </c>
      <c r="L6" s="163">
        <v>589</v>
      </c>
      <c r="M6" s="163">
        <v>345</v>
      </c>
      <c r="N6" s="163">
        <v>403</v>
      </c>
      <c r="O6" s="163">
        <v>403</v>
      </c>
      <c r="P6" s="163">
        <v>0</v>
      </c>
    </row>
    <row r="7" spans="1:16" ht="76.5" customHeight="1">
      <c r="A7" s="126" t="s">
        <v>862</v>
      </c>
      <c r="B7" s="162">
        <v>28966</v>
      </c>
      <c r="C7" s="163">
        <v>27594</v>
      </c>
      <c r="D7" s="163">
        <v>12097</v>
      </c>
      <c r="E7" s="163">
        <v>12508</v>
      </c>
      <c r="F7" s="163">
        <v>601</v>
      </c>
      <c r="G7" s="163">
        <v>0</v>
      </c>
      <c r="H7" s="163">
        <v>2388</v>
      </c>
      <c r="I7" s="163">
        <v>0</v>
      </c>
      <c r="J7" s="163">
        <v>0</v>
      </c>
      <c r="K7" s="163">
        <v>1166</v>
      </c>
      <c r="L7" s="163">
        <v>755</v>
      </c>
      <c r="M7" s="163">
        <v>411</v>
      </c>
      <c r="N7" s="163">
        <v>206</v>
      </c>
      <c r="O7" s="163">
        <v>187</v>
      </c>
      <c r="P7" s="163">
        <v>19</v>
      </c>
    </row>
    <row r="8" spans="1:16" s="116" customFormat="1" ht="76.5" customHeight="1">
      <c r="A8" s="126" t="s">
        <v>863</v>
      </c>
      <c r="B8" s="162">
        <v>38278</v>
      </c>
      <c r="C8" s="163">
        <v>36739</v>
      </c>
      <c r="D8" s="163">
        <v>17486</v>
      </c>
      <c r="E8" s="163">
        <v>15564</v>
      </c>
      <c r="F8" s="163">
        <v>542</v>
      </c>
      <c r="G8" s="163">
        <v>0</v>
      </c>
      <c r="H8" s="163">
        <v>3147</v>
      </c>
      <c r="I8" s="163">
        <v>0</v>
      </c>
      <c r="J8" s="163">
        <v>0</v>
      </c>
      <c r="K8" s="163">
        <v>411</v>
      </c>
      <c r="L8" s="163">
        <v>0</v>
      </c>
      <c r="M8" s="163">
        <v>411</v>
      </c>
      <c r="N8" s="163">
        <v>1128</v>
      </c>
      <c r="O8" s="163">
        <v>768</v>
      </c>
      <c r="P8" s="163">
        <v>360</v>
      </c>
    </row>
    <row r="9" spans="1:16" s="116" customFormat="1" ht="76.5" customHeight="1">
      <c r="A9" s="126" t="s">
        <v>864</v>
      </c>
      <c r="B9" s="162">
        <v>38023</v>
      </c>
      <c r="C9" s="163">
        <v>35116</v>
      </c>
      <c r="D9" s="163">
        <v>10083</v>
      </c>
      <c r="E9" s="163">
        <v>19610</v>
      </c>
      <c r="F9" s="163">
        <v>523</v>
      </c>
      <c r="G9" s="163">
        <v>0</v>
      </c>
      <c r="H9" s="163">
        <v>4900</v>
      </c>
      <c r="I9" s="163">
        <v>0</v>
      </c>
      <c r="J9" s="163">
        <v>0</v>
      </c>
      <c r="K9" s="163">
        <v>2162</v>
      </c>
      <c r="L9" s="163">
        <v>1482</v>
      </c>
      <c r="M9" s="163">
        <v>680</v>
      </c>
      <c r="N9" s="163">
        <v>745</v>
      </c>
      <c r="O9" s="163">
        <v>175</v>
      </c>
      <c r="P9" s="163">
        <v>570</v>
      </c>
    </row>
    <row r="10" spans="1:16" ht="76.5" customHeight="1">
      <c r="A10" s="126" t="s">
        <v>844</v>
      </c>
      <c r="B10" s="164">
        <v>61315.132</v>
      </c>
      <c r="C10" s="164">
        <v>58283.85</v>
      </c>
      <c r="D10" s="164">
        <v>29070.915</v>
      </c>
      <c r="E10" s="164">
        <v>22504.97</v>
      </c>
      <c r="F10" s="164">
        <v>1666.53</v>
      </c>
      <c r="G10" s="164">
        <v>0</v>
      </c>
      <c r="H10" s="164">
        <v>5041.4349999999995</v>
      </c>
      <c r="I10" s="164">
        <v>0</v>
      </c>
      <c r="J10" s="164">
        <v>0</v>
      </c>
      <c r="K10" s="164">
        <v>1114.282</v>
      </c>
      <c r="L10" s="165">
        <v>299.79</v>
      </c>
      <c r="M10" s="165">
        <v>814.492</v>
      </c>
      <c r="N10" s="164">
        <v>1917</v>
      </c>
      <c r="O10" s="165">
        <v>1104</v>
      </c>
      <c r="P10" s="165">
        <v>813</v>
      </c>
    </row>
    <row r="11" spans="1:16" ht="76.5" customHeight="1">
      <c r="A11" s="126" t="s">
        <v>762</v>
      </c>
      <c r="B11" s="164">
        <f>C11+K11+N11</f>
        <v>72931</v>
      </c>
      <c r="C11" s="164">
        <f>D11+E11+F11+G11+H11+I11+J11</f>
        <v>70323</v>
      </c>
      <c r="D11" s="164">
        <v>32658</v>
      </c>
      <c r="E11" s="164">
        <v>29699</v>
      </c>
      <c r="F11" s="164">
        <v>934</v>
      </c>
      <c r="G11" s="164">
        <v>0</v>
      </c>
      <c r="H11" s="164">
        <v>7031</v>
      </c>
      <c r="I11" s="164">
        <v>0</v>
      </c>
      <c r="J11" s="164">
        <v>1</v>
      </c>
      <c r="K11" s="164">
        <f>L11+M11</f>
        <v>839</v>
      </c>
      <c r="L11" s="165">
        <v>0</v>
      </c>
      <c r="M11" s="165">
        <v>839</v>
      </c>
      <c r="N11" s="164">
        <f>O11+P11</f>
        <v>1769</v>
      </c>
      <c r="O11" s="165">
        <v>1314</v>
      </c>
      <c r="P11" s="165">
        <v>455</v>
      </c>
    </row>
    <row r="12" spans="1:16" ht="76.5" customHeight="1">
      <c r="A12" s="126" t="s">
        <v>763</v>
      </c>
      <c r="B12" s="423">
        <f>C12+K12+N12</f>
        <v>52683</v>
      </c>
      <c r="C12" s="164">
        <f>D12+E12+F12+G12+H12+I12+J12</f>
        <v>50621</v>
      </c>
      <c r="D12" s="164">
        <v>10490</v>
      </c>
      <c r="E12" s="164">
        <v>32671</v>
      </c>
      <c r="F12" s="164">
        <v>1326</v>
      </c>
      <c r="G12" s="164">
        <v>0</v>
      </c>
      <c r="H12" s="164">
        <v>5705</v>
      </c>
      <c r="I12" s="164">
        <v>0</v>
      </c>
      <c r="J12" s="164">
        <v>429</v>
      </c>
      <c r="K12" s="164">
        <f>L12+M12</f>
        <v>839</v>
      </c>
      <c r="L12" s="165">
        <v>0</v>
      </c>
      <c r="M12" s="165">
        <v>839</v>
      </c>
      <c r="N12" s="164">
        <f>O12+P12</f>
        <v>1223</v>
      </c>
      <c r="O12" s="165">
        <v>974</v>
      </c>
      <c r="P12" s="165">
        <v>249</v>
      </c>
    </row>
    <row r="13" spans="1:16" ht="76.5" customHeight="1">
      <c r="A13" s="166" t="s">
        <v>274</v>
      </c>
      <c r="B13" s="167">
        <f>C13+K13+N13</f>
        <v>55542</v>
      </c>
      <c r="C13" s="168">
        <f>D13+E13+F13+G13+H13+I13+J13</f>
        <v>53308</v>
      </c>
      <c r="D13" s="168">
        <v>11116</v>
      </c>
      <c r="E13" s="168">
        <v>34052</v>
      </c>
      <c r="F13" s="168">
        <v>864</v>
      </c>
      <c r="G13" s="168">
        <v>0</v>
      </c>
      <c r="H13" s="168">
        <v>7199</v>
      </c>
      <c r="I13" s="168">
        <v>0</v>
      </c>
      <c r="J13" s="168">
        <v>77</v>
      </c>
      <c r="K13" s="168">
        <f>L13+M13</f>
        <v>839</v>
      </c>
      <c r="L13" s="169">
        <v>0</v>
      </c>
      <c r="M13" s="169">
        <v>839</v>
      </c>
      <c r="N13" s="168">
        <f>O13+P13</f>
        <v>1395</v>
      </c>
      <c r="O13" s="169">
        <v>521</v>
      </c>
      <c r="P13" s="169">
        <v>874</v>
      </c>
    </row>
    <row r="14" spans="1:17" ht="22.5" customHeight="1">
      <c r="A14" s="690" t="s">
        <v>886</v>
      </c>
      <c r="B14" s="690"/>
      <c r="C14" s="690"/>
      <c r="D14" s="690"/>
      <c r="E14" s="690"/>
      <c r="F14" s="690"/>
      <c r="G14" s="690"/>
      <c r="H14" s="690"/>
      <c r="I14" s="690"/>
      <c r="J14" s="690"/>
      <c r="K14" s="690"/>
      <c r="L14" s="690"/>
      <c r="M14" s="690"/>
      <c r="N14" s="690"/>
      <c r="O14" s="690"/>
      <c r="P14" s="690"/>
      <c r="Q14" s="134"/>
    </row>
    <row r="15" ht="36" customHeight="1">
      <c r="A15" s="133"/>
    </row>
  </sheetData>
  <mergeCells count="11">
    <mergeCell ref="O2:P2"/>
    <mergeCell ref="A14:P14"/>
    <mergeCell ref="K3:M3"/>
    <mergeCell ref="A1:H1"/>
    <mergeCell ref="A2:H2"/>
    <mergeCell ref="A3:A4"/>
    <mergeCell ref="B3:B4"/>
    <mergeCell ref="C3:J3"/>
    <mergeCell ref="I1:P1"/>
    <mergeCell ref="I2:N2"/>
    <mergeCell ref="N3:P3"/>
  </mergeCells>
  <printOptions/>
  <pageMargins left="0.6299212598425197" right="0" top="0.5905511811023623" bottom="0.7874015748031497" header="0" footer="0"/>
  <pageSetup horizontalDpi="400" verticalDpi="400" orientation="portrait" paperSize="9" r:id="rId1"/>
</worksheet>
</file>

<file path=xl/worksheets/sheet45.xml><?xml version="1.0" encoding="utf-8"?>
<worksheet xmlns="http://schemas.openxmlformats.org/spreadsheetml/2006/main" xmlns:r="http://schemas.openxmlformats.org/officeDocument/2006/relationships">
  <dimension ref="A1:R19"/>
  <sheetViews>
    <sheetView workbookViewId="0" topLeftCell="I13">
      <selection activeCell="M15" sqref="M15"/>
    </sheetView>
  </sheetViews>
  <sheetFormatPr defaultColWidth="9.00390625" defaultRowHeight="36" customHeight="1"/>
  <cols>
    <col min="1" max="1" width="14.625" style="135" customWidth="1"/>
    <col min="2" max="3" width="8.875" style="135" customWidth="1"/>
    <col min="4" max="4" width="10.375" style="135" customWidth="1"/>
    <col min="5" max="5" width="8.875" style="135" customWidth="1"/>
    <col min="6" max="6" width="10.625" style="135" customWidth="1"/>
    <col min="7" max="7" width="8.875" style="135" customWidth="1"/>
    <col min="8" max="8" width="12.625" style="135" customWidth="1"/>
    <col min="9" max="9" width="8.875" style="135" customWidth="1"/>
    <col min="10" max="10" width="10.625" style="135" customWidth="1"/>
    <col min="11" max="11" width="9.625" style="135" customWidth="1"/>
    <col min="12" max="12" width="10.375" style="135" customWidth="1"/>
    <col min="13" max="14" width="10.625" style="135" customWidth="1"/>
    <col min="15" max="15" width="10.375" style="135" customWidth="1"/>
    <col min="16" max="17" width="12.125" style="135" customWidth="1"/>
    <col min="18" max="16384" width="9.00390625" style="81" customWidth="1"/>
  </cols>
  <sheetData>
    <row r="1" spans="1:18" ht="33" customHeight="1">
      <c r="A1" s="691" t="s">
        <v>72</v>
      </c>
      <c r="B1" s="691"/>
      <c r="C1" s="691"/>
      <c r="D1" s="691"/>
      <c r="E1" s="691"/>
      <c r="F1" s="691"/>
      <c r="G1" s="691"/>
      <c r="H1" s="691"/>
      <c r="I1" s="691"/>
      <c r="J1" s="578" t="s">
        <v>48</v>
      </c>
      <c r="K1" s="578"/>
      <c r="L1" s="578"/>
      <c r="M1" s="578"/>
      <c r="N1" s="578"/>
      <c r="O1" s="578"/>
      <c r="P1" s="578"/>
      <c r="Q1" s="578"/>
      <c r="R1" s="114"/>
    </row>
    <row r="2" spans="1:18" s="116" customFormat="1" ht="33" customHeight="1">
      <c r="A2" s="715" t="s">
        <v>73</v>
      </c>
      <c r="B2" s="715"/>
      <c r="C2" s="715"/>
      <c r="D2" s="715"/>
      <c r="E2" s="715"/>
      <c r="F2" s="715"/>
      <c r="G2" s="715"/>
      <c r="H2" s="715"/>
      <c r="I2" s="715"/>
      <c r="J2" s="699" t="s">
        <v>276</v>
      </c>
      <c r="K2" s="700"/>
      <c r="L2" s="700"/>
      <c r="M2" s="700"/>
      <c r="N2" s="700"/>
      <c r="O2" s="700"/>
      <c r="P2" s="703" t="s">
        <v>11</v>
      </c>
      <c r="Q2" s="703"/>
      <c r="R2" s="115"/>
    </row>
    <row r="3" spans="1:18" ht="30" customHeight="1">
      <c r="A3" s="706" t="s">
        <v>786</v>
      </c>
      <c r="B3" s="708" t="s">
        <v>787</v>
      </c>
      <c r="C3" s="710" t="s">
        <v>12</v>
      </c>
      <c r="D3" s="711"/>
      <c r="E3" s="711"/>
      <c r="F3" s="711"/>
      <c r="G3" s="711"/>
      <c r="H3" s="711"/>
      <c r="I3" s="711"/>
      <c r="J3" s="711"/>
      <c r="K3" s="712"/>
      <c r="L3" s="709" t="s">
        <v>13</v>
      </c>
      <c r="M3" s="714"/>
      <c r="N3" s="714"/>
      <c r="O3" s="713" t="s">
        <v>14</v>
      </c>
      <c r="P3" s="713"/>
      <c r="Q3" s="710"/>
      <c r="R3" s="114"/>
    </row>
    <row r="4" spans="1:18" ht="41.25" customHeight="1">
      <c r="A4" s="707"/>
      <c r="B4" s="709"/>
      <c r="C4" s="137" t="s">
        <v>792</v>
      </c>
      <c r="D4" s="137" t="s">
        <v>15</v>
      </c>
      <c r="E4" s="137" t="s">
        <v>16</v>
      </c>
      <c r="F4" s="138" t="s">
        <v>840</v>
      </c>
      <c r="G4" s="138" t="s">
        <v>17</v>
      </c>
      <c r="H4" s="138" t="s">
        <v>28</v>
      </c>
      <c r="I4" s="137" t="s">
        <v>843</v>
      </c>
      <c r="J4" s="136" t="s">
        <v>841</v>
      </c>
      <c r="K4" s="137" t="s">
        <v>842</v>
      </c>
      <c r="L4" s="137" t="s">
        <v>792</v>
      </c>
      <c r="M4" s="137" t="s">
        <v>803</v>
      </c>
      <c r="N4" s="138" t="s">
        <v>18</v>
      </c>
      <c r="O4" s="137" t="s">
        <v>792</v>
      </c>
      <c r="P4" s="138" t="s">
        <v>56</v>
      </c>
      <c r="Q4" s="139" t="s">
        <v>30</v>
      </c>
      <c r="R4" s="114"/>
    </row>
    <row r="5" spans="1:18" s="141" customFormat="1" ht="75.75" customHeight="1" hidden="1">
      <c r="A5" s="126" t="s">
        <v>19</v>
      </c>
      <c r="B5" s="122">
        <f aca="true" t="shared" si="0" ref="B5:Q5">SUM(B6:B14)</f>
        <v>19110075.847</v>
      </c>
      <c r="C5" s="123">
        <f t="shared" si="0"/>
        <v>17035781.301</v>
      </c>
      <c r="D5" s="123">
        <f t="shared" si="0"/>
        <v>3968307.043</v>
      </c>
      <c r="E5" s="123">
        <f t="shared" si="0"/>
        <v>8580614.404</v>
      </c>
      <c r="F5" s="123">
        <f t="shared" si="0"/>
        <v>305429.467</v>
      </c>
      <c r="G5" s="123">
        <f t="shared" si="0"/>
        <v>976.188</v>
      </c>
      <c r="H5" s="123">
        <f t="shared" si="0"/>
        <v>2210344.662</v>
      </c>
      <c r="I5" s="123">
        <f t="shared" si="0"/>
        <v>1827276.955</v>
      </c>
      <c r="J5" s="123">
        <f t="shared" si="0"/>
        <v>104405.032</v>
      </c>
      <c r="K5" s="123">
        <f t="shared" si="0"/>
        <v>38427.55</v>
      </c>
      <c r="L5" s="123">
        <f t="shared" si="0"/>
        <v>1370874.017</v>
      </c>
      <c r="M5" s="123">
        <f t="shared" si="0"/>
        <v>859456.337</v>
      </c>
      <c r="N5" s="123">
        <f t="shared" si="0"/>
        <v>511417.68</v>
      </c>
      <c r="O5" s="123">
        <f t="shared" si="0"/>
        <v>703420.529</v>
      </c>
      <c r="P5" s="123">
        <f t="shared" si="0"/>
        <v>616562.951</v>
      </c>
      <c r="Q5" s="123">
        <f t="shared" si="0"/>
        <v>86857.57800000001</v>
      </c>
      <c r="R5" s="140"/>
    </row>
    <row r="6" spans="1:18" s="145" customFormat="1" ht="51.75" customHeight="1">
      <c r="A6" s="142" t="s">
        <v>74</v>
      </c>
      <c r="B6" s="143">
        <v>151088</v>
      </c>
      <c r="C6" s="144">
        <v>136695</v>
      </c>
      <c r="D6" s="144">
        <v>91920</v>
      </c>
      <c r="E6" s="144">
        <v>10052</v>
      </c>
      <c r="F6" s="144">
        <v>4304</v>
      </c>
      <c r="G6" s="144">
        <v>0</v>
      </c>
      <c r="H6" s="144">
        <v>17535</v>
      </c>
      <c r="I6" s="144">
        <v>12746</v>
      </c>
      <c r="J6" s="144">
        <v>133</v>
      </c>
      <c r="K6" s="144">
        <v>5</v>
      </c>
      <c r="L6" s="144">
        <v>8280</v>
      </c>
      <c r="M6" s="144">
        <v>7593</v>
      </c>
      <c r="N6" s="144">
        <v>687</v>
      </c>
      <c r="O6" s="144">
        <v>6113</v>
      </c>
      <c r="P6" s="144">
        <v>6113</v>
      </c>
      <c r="Q6" s="144">
        <v>0</v>
      </c>
      <c r="R6" s="140"/>
    </row>
    <row r="7" spans="1:18" s="147" customFormat="1" ht="51.75" customHeight="1">
      <c r="A7" s="142" t="s">
        <v>75</v>
      </c>
      <c r="B7" s="143">
        <v>625004</v>
      </c>
      <c r="C7" s="144">
        <v>567186</v>
      </c>
      <c r="D7" s="144">
        <v>274728</v>
      </c>
      <c r="E7" s="144">
        <v>56508</v>
      </c>
      <c r="F7" s="144">
        <v>25406</v>
      </c>
      <c r="G7" s="144">
        <v>0</v>
      </c>
      <c r="H7" s="144">
        <v>62854</v>
      </c>
      <c r="I7" s="144">
        <v>145557</v>
      </c>
      <c r="J7" s="144">
        <v>2074</v>
      </c>
      <c r="K7" s="144">
        <v>59</v>
      </c>
      <c r="L7" s="144">
        <v>34235</v>
      </c>
      <c r="M7" s="144">
        <v>30982</v>
      </c>
      <c r="N7" s="144">
        <v>3253</v>
      </c>
      <c r="O7" s="144">
        <v>23583</v>
      </c>
      <c r="P7" s="144">
        <v>23583</v>
      </c>
      <c r="Q7" s="144">
        <v>0</v>
      </c>
      <c r="R7" s="146"/>
    </row>
    <row r="8" spans="1:18" ht="51.75" customHeight="1">
      <c r="A8" s="142" t="s">
        <v>76</v>
      </c>
      <c r="B8" s="143">
        <v>755248</v>
      </c>
      <c r="C8" s="144">
        <v>646944</v>
      </c>
      <c r="D8" s="144">
        <v>340422</v>
      </c>
      <c r="E8" s="144">
        <v>129292</v>
      </c>
      <c r="F8" s="144">
        <v>22170</v>
      </c>
      <c r="G8" s="144">
        <v>297</v>
      </c>
      <c r="H8" s="144">
        <v>96753</v>
      </c>
      <c r="I8" s="144">
        <v>53789</v>
      </c>
      <c r="J8" s="144">
        <v>4038</v>
      </c>
      <c r="K8" s="144">
        <v>183</v>
      </c>
      <c r="L8" s="144">
        <v>59737</v>
      </c>
      <c r="M8" s="144">
        <v>50735</v>
      </c>
      <c r="N8" s="144">
        <v>9002</v>
      </c>
      <c r="O8" s="144">
        <v>48567</v>
      </c>
      <c r="P8" s="144">
        <v>48567</v>
      </c>
      <c r="Q8" s="144">
        <v>0</v>
      </c>
      <c r="R8" s="148"/>
    </row>
    <row r="9" spans="1:18" ht="51.75" customHeight="1">
      <c r="A9" s="142" t="s">
        <v>77</v>
      </c>
      <c r="B9" s="143">
        <v>1233290</v>
      </c>
      <c r="C9" s="144">
        <v>1098156</v>
      </c>
      <c r="D9" s="144">
        <v>427076</v>
      </c>
      <c r="E9" s="144">
        <v>252855</v>
      </c>
      <c r="F9" s="144">
        <v>39277</v>
      </c>
      <c r="G9" s="144">
        <v>119</v>
      </c>
      <c r="H9" s="144">
        <v>136319</v>
      </c>
      <c r="I9" s="144">
        <v>234406</v>
      </c>
      <c r="J9" s="144">
        <v>7677</v>
      </c>
      <c r="K9" s="144">
        <v>427</v>
      </c>
      <c r="L9" s="144">
        <v>88613</v>
      </c>
      <c r="M9" s="144">
        <v>71299</v>
      </c>
      <c r="N9" s="144">
        <v>17314</v>
      </c>
      <c r="O9" s="144">
        <v>46521</v>
      </c>
      <c r="P9" s="144">
        <v>46521</v>
      </c>
      <c r="Q9" s="144">
        <v>0</v>
      </c>
      <c r="R9" s="148"/>
    </row>
    <row r="10" spans="1:18" ht="51.75" customHeight="1">
      <c r="A10" s="121" t="s">
        <v>797</v>
      </c>
      <c r="B10" s="143">
        <v>2410221</v>
      </c>
      <c r="C10" s="144">
        <v>2102319</v>
      </c>
      <c r="D10" s="144">
        <v>757227</v>
      </c>
      <c r="E10" s="144">
        <v>731344</v>
      </c>
      <c r="F10" s="144">
        <v>39378</v>
      </c>
      <c r="G10" s="144">
        <v>178</v>
      </c>
      <c r="H10" s="144">
        <v>360055</v>
      </c>
      <c r="I10" s="144">
        <v>194309</v>
      </c>
      <c r="J10" s="144">
        <v>17576</v>
      </c>
      <c r="K10" s="144">
        <v>2252</v>
      </c>
      <c r="L10" s="144">
        <v>204191</v>
      </c>
      <c r="M10" s="144">
        <v>133617</v>
      </c>
      <c r="N10" s="144">
        <v>70574</v>
      </c>
      <c r="O10" s="144">
        <v>103711</v>
      </c>
      <c r="P10" s="144">
        <v>102906</v>
      </c>
      <c r="Q10" s="144">
        <v>805</v>
      </c>
      <c r="R10" s="148"/>
    </row>
    <row r="11" spans="1:18" ht="51.75" customHeight="1">
      <c r="A11" s="142" t="s">
        <v>78</v>
      </c>
      <c r="B11" s="143">
        <v>3184530</v>
      </c>
      <c r="C11" s="144">
        <v>2926701</v>
      </c>
      <c r="D11" s="144">
        <v>756066</v>
      </c>
      <c r="E11" s="144">
        <v>915608</v>
      </c>
      <c r="F11" s="144">
        <v>65845</v>
      </c>
      <c r="G11" s="144">
        <v>106</v>
      </c>
      <c r="H11" s="144">
        <v>337874</v>
      </c>
      <c r="I11" s="144">
        <v>830182</v>
      </c>
      <c r="J11" s="144">
        <v>17427</v>
      </c>
      <c r="K11" s="144">
        <v>3593</v>
      </c>
      <c r="L11" s="144">
        <v>168928</v>
      </c>
      <c r="M11" s="144">
        <v>106302</v>
      </c>
      <c r="N11" s="144">
        <v>62626</v>
      </c>
      <c r="O11" s="144">
        <v>88901</v>
      </c>
      <c r="P11" s="144">
        <v>72946</v>
      </c>
      <c r="Q11" s="144">
        <v>15955</v>
      </c>
      <c r="R11" s="148"/>
    </row>
    <row r="12" spans="1:18" s="116" customFormat="1" ht="51.75" customHeight="1">
      <c r="A12" s="142" t="s">
        <v>79</v>
      </c>
      <c r="B12" s="144">
        <v>2712423</v>
      </c>
      <c r="C12" s="144">
        <v>2368833</v>
      </c>
      <c r="D12" s="144">
        <v>533729</v>
      </c>
      <c r="E12" s="144">
        <v>1336191</v>
      </c>
      <c r="F12" s="144">
        <v>28994</v>
      </c>
      <c r="G12" s="144">
        <v>78</v>
      </c>
      <c r="H12" s="144">
        <v>373396</v>
      </c>
      <c r="I12" s="144">
        <v>71693</v>
      </c>
      <c r="J12" s="144">
        <v>18795</v>
      </c>
      <c r="K12" s="144">
        <v>5957</v>
      </c>
      <c r="L12" s="144">
        <v>231484</v>
      </c>
      <c r="M12" s="144">
        <v>136728</v>
      </c>
      <c r="N12" s="144">
        <v>94756</v>
      </c>
      <c r="O12" s="144">
        <v>112106</v>
      </c>
      <c r="P12" s="144">
        <v>90623</v>
      </c>
      <c r="Q12" s="144">
        <v>21483</v>
      </c>
      <c r="R12" s="148"/>
    </row>
    <row r="13" spans="1:18" s="116" customFormat="1" ht="51.75" customHeight="1">
      <c r="A13" s="142" t="s">
        <v>80</v>
      </c>
      <c r="B13" s="144">
        <v>3449599</v>
      </c>
      <c r="C13" s="144">
        <v>3073700</v>
      </c>
      <c r="D13" s="144">
        <v>414948</v>
      </c>
      <c r="E13" s="144">
        <v>2072119</v>
      </c>
      <c r="F13" s="144">
        <v>36211</v>
      </c>
      <c r="G13" s="144">
        <v>87</v>
      </c>
      <c r="H13" s="144">
        <v>396883</v>
      </c>
      <c r="I13" s="144">
        <v>130032</v>
      </c>
      <c r="J13" s="144">
        <v>13508</v>
      </c>
      <c r="K13" s="144">
        <v>9912</v>
      </c>
      <c r="L13" s="144">
        <v>257537</v>
      </c>
      <c r="M13" s="144">
        <v>147076</v>
      </c>
      <c r="N13" s="144">
        <v>110461</v>
      </c>
      <c r="O13" s="144">
        <v>118362</v>
      </c>
      <c r="P13" s="144">
        <v>94354</v>
      </c>
      <c r="Q13" s="144">
        <v>24008</v>
      </c>
      <c r="R13" s="148"/>
    </row>
    <row r="14" spans="1:18" ht="51.75" customHeight="1">
      <c r="A14" s="142" t="s">
        <v>81</v>
      </c>
      <c r="B14" s="144">
        <v>4588672.847</v>
      </c>
      <c r="C14" s="144">
        <v>4115247.301</v>
      </c>
      <c r="D14" s="144">
        <v>372191.04299999995</v>
      </c>
      <c r="E14" s="144">
        <v>3076645.4039999996</v>
      </c>
      <c r="F14" s="144">
        <v>43844.467000000004</v>
      </c>
      <c r="G14" s="144">
        <v>111.18799999999999</v>
      </c>
      <c r="H14" s="144">
        <v>428675.662</v>
      </c>
      <c r="I14" s="144">
        <v>154562.955</v>
      </c>
      <c r="J14" s="144">
        <v>23177.032</v>
      </c>
      <c r="K14" s="144">
        <v>16039.55</v>
      </c>
      <c r="L14" s="170">
        <v>317869.017</v>
      </c>
      <c r="M14" s="170">
        <v>175124.33700000003</v>
      </c>
      <c r="N14" s="170">
        <v>142744.68</v>
      </c>
      <c r="O14" s="170">
        <v>155556.529</v>
      </c>
      <c r="P14" s="170">
        <v>130949.951</v>
      </c>
      <c r="Q14" s="170">
        <v>24606.578</v>
      </c>
      <c r="R14" s="148"/>
    </row>
    <row r="15" spans="1:18" ht="51.75" customHeight="1">
      <c r="A15" s="142" t="s">
        <v>762</v>
      </c>
      <c r="B15" s="144">
        <f>C15+L15+O15</f>
        <v>5916554</v>
      </c>
      <c r="C15" s="144">
        <f>D15+E15+F15+G15+H15+I15+J15+K15</f>
        <v>5376488</v>
      </c>
      <c r="D15" s="144">
        <v>382417</v>
      </c>
      <c r="E15" s="144">
        <v>4307220</v>
      </c>
      <c r="F15" s="144">
        <v>56583</v>
      </c>
      <c r="G15" s="144">
        <v>137</v>
      </c>
      <c r="H15" s="144">
        <v>440219</v>
      </c>
      <c r="I15" s="144">
        <v>131771</v>
      </c>
      <c r="J15" s="144">
        <v>34832</v>
      </c>
      <c r="K15" s="144">
        <v>23309</v>
      </c>
      <c r="L15" s="170">
        <f>M15+N15</f>
        <v>365054</v>
      </c>
      <c r="M15" s="170">
        <v>181229</v>
      </c>
      <c r="N15" s="170">
        <v>183825</v>
      </c>
      <c r="O15" s="170">
        <f>P15+Q15</f>
        <v>175012</v>
      </c>
      <c r="P15" s="170">
        <v>152432</v>
      </c>
      <c r="Q15" s="170">
        <v>22580</v>
      </c>
      <c r="R15" s="148"/>
    </row>
    <row r="16" spans="1:18" ht="51.75" customHeight="1">
      <c r="A16" s="142" t="s">
        <v>82</v>
      </c>
      <c r="B16" s="143">
        <f>C16+L16+O16</f>
        <v>7395122</v>
      </c>
      <c r="C16" s="144">
        <f>D16+E16+F16+G16+H16+I16+J16+K16</f>
        <v>6779321</v>
      </c>
      <c r="D16" s="144">
        <v>452325</v>
      </c>
      <c r="E16" s="144">
        <v>5639566</v>
      </c>
      <c r="F16" s="144">
        <v>64140</v>
      </c>
      <c r="G16" s="144">
        <v>137</v>
      </c>
      <c r="H16" s="144">
        <v>448056</v>
      </c>
      <c r="I16" s="144">
        <v>108031</v>
      </c>
      <c r="J16" s="144">
        <v>28855</v>
      </c>
      <c r="K16" s="144">
        <v>38211</v>
      </c>
      <c r="L16" s="170">
        <f>M16+N16</f>
        <v>432866</v>
      </c>
      <c r="M16" s="170">
        <v>211432</v>
      </c>
      <c r="N16" s="170">
        <v>221434</v>
      </c>
      <c r="O16" s="170">
        <f>P16+Q16</f>
        <v>182935</v>
      </c>
      <c r="P16" s="170">
        <v>158728</v>
      </c>
      <c r="Q16" s="170">
        <v>24207</v>
      </c>
      <c r="R16" s="148"/>
    </row>
    <row r="17" spans="1:18" ht="51.75" customHeight="1">
      <c r="A17" s="152" t="s">
        <v>274</v>
      </c>
      <c r="B17" s="150">
        <f>C17+L17+O17</f>
        <v>8717057</v>
      </c>
      <c r="C17" s="151">
        <f>D17+E17+F17+G17+H17+I17+J17+K17</f>
        <v>8040519</v>
      </c>
      <c r="D17" s="151">
        <v>400419</v>
      </c>
      <c r="E17" s="151">
        <v>6973482</v>
      </c>
      <c r="F17" s="151">
        <v>59640</v>
      </c>
      <c r="G17" s="151">
        <v>137</v>
      </c>
      <c r="H17" s="151">
        <v>427153</v>
      </c>
      <c r="I17" s="151">
        <v>88058</v>
      </c>
      <c r="J17" s="151">
        <v>37335</v>
      </c>
      <c r="K17" s="151">
        <v>54295</v>
      </c>
      <c r="L17" s="171">
        <f>M17+N17</f>
        <v>483662</v>
      </c>
      <c r="M17" s="171">
        <v>217980</v>
      </c>
      <c r="N17" s="171">
        <v>265682</v>
      </c>
      <c r="O17" s="171">
        <f>P17+Q17</f>
        <v>192876</v>
      </c>
      <c r="P17" s="171">
        <v>164255</v>
      </c>
      <c r="Q17" s="171">
        <v>28621</v>
      </c>
      <c r="R17" s="148"/>
    </row>
    <row r="18" spans="1:18" ht="20.25" customHeight="1">
      <c r="A18" s="132" t="s">
        <v>25</v>
      </c>
      <c r="B18" s="133"/>
      <c r="C18" s="133"/>
      <c r="D18" s="133"/>
      <c r="E18" s="133"/>
      <c r="F18" s="133"/>
      <c r="G18" s="133"/>
      <c r="H18" s="133"/>
      <c r="I18" s="133"/>
      <c r="J18" s="133"/>
      <c r="K18" s="133"/>
      <c r="L18" s="133"/>
      <c r="M18" s="133"/>
      <c r="N18" s="133"/>
      <c r="O18" s="133"/>
      <c r="P18" s="133"/>
      <c r="Q18" s="133"/>
      <c r="R18" s="134"/>
    </row>
    <row r="19" ht="36" customHeight="1">
      <c r="A19" s="133"/>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400" verticalDpi="400" orientation="portrait" paperSize="9" r:id="rId1"/>
</worksheet>
</file>

<file path=xl/worksheets/sheet46.xml><?xml version="1.0" encoding="utf-8"?>
<worksheet xmlns="http://schemas.openxmlformats.org/spreadsheetml/2006/main" xmlns:r="http://schemas.openxmlformats.org/officeDocument/2006/relationships">
  <dimension ref="A1:R19"/>
  <sheetViews>
    <sheetView workbookViewId="0" topLeftCell="G1">
      <selection activeCell="Q6" sqref="Q6"/>
    </sheetView>
  </sheetViews>
  <sheetFormatPr defaultColWidth="9.00390625" defaultRowHeight="36" customHeight="1"/>
  <cols>
    <col min="1" max="1" width="15.25390625" style="135" customWidth="1"/>
    <col min="2" max="2" width="11.125" style="135" customWidth="1"/>
    <col min="3" max="3" width="10.875" style="135" customWidth="1"/>
    <col min="4" max="4" width="10.375" style="135" customWidth="1"/>
    <col min="5" max="5" width="9.875" style="135" customWidth="1"/>
    <col min="6" max="6" width="10.00390625" style="135" customWidth="1"/>
    <col min="7" max="7" width="8.75390625" style="135" customWidth="1"/>
    <col min="8" max="8" width="10.125" style="135" customWidth="1"/>
    <col min="9" max="9" width="8.25390625" style="135" customWidth="1"/>
    <col min="10" max="10" width="10.625" style="135" customWidth="1"/>
    <col min="11" max="11" width="9.25390625" style="135" customWidth="1"/>
    <col min="12" max="12" width="9.00390625" style="135" customWidth="1"/>
    <col min="13" max="13" width="10.625" style="135" customWidth="1"/>
    <col min="14" max="14" width="11.625" style="135" customWidth="1"/>
    <col min="15" max="15" width="9.00390625" style="135" customWidth="1"/>
    <col min="16" max="16" width="11.00390625" style="135" customWidth="1"/>
    <col min="17" max="17" width="11.125" style="135" customWidth="1"/>
    <col min="18" max="16384" width="9.00390625" style="81" customWidth="1"/>
  </cols>
  <sheetData>
    <row r="1" spans="1:18" ht="33" customHeight="1">
      <c r="A1" s="691" t="s">
        <v>896</v>
      </c>
      <c r="B1" s="691"/>
      <c r="C1" s="691"/>
      <c r="D1" s="691"/>
      <c r="E1" s="691"/>
      <c r="F1" s="691"/>
      <c r="G1" s="691"/>
      <c r="H1" s="691"/>
      <c r="I1" s="691"/>
      <c r="J1" s="578" t="s">
        <v>892</v>
      </c>
      <c r="K1" s="578"/>
      <c r="L1" s="578"/>
      <c r="M1" s="578"/>
      <c r="N1" s="578"/>
      <c r="O1" s="578"/>
      <c r="P1" s="578"/>
      <c r="Q1" s="578"/>
      <c r="R1" s="114"/>
    </row>
    <row r="2" spans="1:18" s="116" customFormat="1" ht="33" customHeight="1">
      <c r="A2" s="715" t="s">
        <v>895</v>
      </c>
      <c r="B2" s="715"/>
      <c r="C2" s="715"/>
      <c r="D2" s="715"/>
      <c r="E2" s="715"/>
      <c r="F2" s="715"/>
      <c r="G2" s="715"/>
      <c r="H2" s="715"/>
      <c r="I2" s="715"/>
      <c r="J2" s="699" t="s">
        <v>276</v>
      </c>
      <c r="K2" s="700"/>
      <c r="L2" s="700"/>
      <c r="M2" s="700"/>
      <c r="N2" s="700"/>
      <c r="O2" s="700"/>
      <c r="P2" s="703" t="s">
        <v>870</v>
      </c>
      <c r="Q2" s="703"/>
      <c r="R2" s="115"/>
    </row>
    <row r="3" spans="1:18" ht="30" customHeight="1">
      <c r="A3" s="706" t="s">
        <v>855</v>
      </c>
      <c r="B3" s="708" t="s">
        <v>856</v>
      </c>
      <c r="C3" s="710" t="s">
        <v>887</v>
      </c>
      <c r="D3" s="711"/>
      <c r="E3" s="711"/>
      <c r="F3" s="711"/>
      <c r="G3" s="711"/>
      <c r="H3" s="711"/>
      <c r="I3" s="711"/>
      <c r="J3" s="711"/>
      <c r="K3" s="712"/>
      <c r="L3" s="709" t="s">
        <v>872</v>
      </c>
      <c r="M3" s="714"/>
      <c r="N3" s="714"/>
      <c r="O3" s="713" t="s">
        <v>873</v>
      </c>
      <c r="P3" s="713"/>
      <c r="Q3" s="710"/>
      <c r="R3" s="114"/>
    </row>
    <row r="4" spans="1:18" ht="54" customHeight="1">
      <c r="A4" s="707"/>
      <c r="B4" s="709"/>
      <c r="C4" s="137" t="s">
        <v>874</v>
      </c>
      <c r="D4" s="137" t="s">
        <v>888</v>
      </c>
      <c r="E4" s="137" t="s">
        <v>889</v>
      </c>
      <c r="F4" s="138" t="s">
        <v>840</v>
      </c>
      <c r="G4" s="138" t="s">
        <v>890</v>
      </c>
      <c r="H4" s="138" t="s">
        <v>267</v>
      </c>
      <c r="I4" s="137" t="s">
        <v>843</v>
      </c>
      <c r="J4" s="136" t="s">
        <v>841</v>
      </c>
      <c r="K4" s="137" t="s">
        <v>842</v>
      </c>
      <c r="L4" s="137" t="s">
        <v>874</v>
      </c>
      <c r="M4" s="137" t="s">
        <v>803</v>
      </c>
      <c r="N4" s="138" t="s">
        <v>46</v>
      </c>
      <c r="O4" s="137" t="s">
        <v>874</v>
      </c>
      <c r="P4" s="138" t="s">
        <v>29</v>
      </c>
      <c r="Q4" s="139" t="s">
        <v>30</v>
      </c>
      <c r="R4" s="114"/>
    </row>
    <row r="5" spans="1:18" s="141" customFormat="1" ht="75.75" customHeight="1" hidden="1">
      <c r="A5" s="126" t="s">
        <v>857</v>
      </c>
      <c r="B5" s="122">
        <f>C5+L5+O5</f>
        <v>12715389</v>
      </c>
      <c r="C5" s="123">
        <f>SUM(D5:K5)</f>
        <v>11918397</v>
      </c>
      <c r="D5" s="123">
        <v>3450571</v>
      </c>
      <c r="E5" s="123">
        <v>5454729</v>
      </c>
      <c r="F5" s="123">
        <v>100865</v>
      </c>
      <c r="G5" s="123">
        <v>1027</v>
      </c>
      <c r="H5" s="123">
        <v>2636952</v>
      </c>
      <c r="I5" s="123">
        <v>199650</v>
      </c>
      <c r="J5" s="123">
        <v>67567</v>
      </c>
      <c r="K5" s="123">
        <v>7036</v>
      </c>
      <c r="L5" s="123">
        <f>SUM(M5:N5)</f>
        <v>367505</v>
      </c>
      <c r="M5" s="123">
        <v>264164</v>
      </c>
      <c r="N5" s="123">
        <v>103341</v>
      </c>
      <c r="O5" s="123">
        <f>SUM(P5:Q5)</f>
        <v>429487</v>
      </c>
      <c r="P5" s="123">
        <v>100007</v>
      </c>
      <c r="Q5" s="123">
        <v>329480</v>
      </c>
      <c r="R5" s="140"/>
    </row>
    <row r="6" spans="1:18" s="145" customFormat="1" ht="51" customHeight="1">
      <c r="A6" s="142" t="s">
        <v>858</v>
      </c>
      <c r="B6" s="143">
        <v>10027</v>
      </c>
      <c r="C6" s="144">
        <v>9396</v>
      </c>
      <c r="D6" s="144">
        <v>5802</v>
      </c>
      <c r="E6" s="144">
        <v>150</v>
      </c>
      <c r="F6" s="144">
        <v>0</v>
      </c>
      <c r="G6" s="144">
        <v>0</v>
      </c>
      <c r="H6" s="144">
        <v>1011</v>
      </c>
      <c r="I6" s="144">
        <v>2433</v>
      </c>
      <c r="J6" s="144">
        <v>0</v>
      </c>
      <c r="K6" s="144">
        <v>0</v>
      </c>
      <c r="L6" s="144">
        <v>380</v>
      </c>
      <c r="M6" s="144">
        <v>334</v>
      </c>
      <c r="N6" s="144">
        <v>46</v>
      </c>
      <c r="O6" s="144">
        <v>251</v>
      </c>
      <c r="P6" s="144">
        <v>251</v>
      </c>
      <c r="Q6" s="144">
        <v>0</v>
      </c>
      <c r="R6" s="140"/>
    </row>
    <row r="7" spans="1:18" s="147" customFormat="1" ht="51" customHeight="1">
      <c r="A7" s="142" t="s">
        <v>859</v>
      </c>
      <c r="B7" s="143">
        <v>272999</v>
      </c>
      <c r="C7" s="144">
        <v>241916</v>
      </c>
      <c r="D7" s="144">
        <v>142865</v>
      </c>
      <c r="E7" s="144">
        <v>25553</v>
      </c>
      <c r="F7" s="144">
        <v>2376</v>
      </c>
      <c r="G7" s="144">
        <v>0</v>
      </c>
      <c r="H7" s="144">
        <v>57602</v>
      </c>
      <c r="I7" s="144">
        <v>13001</v>
      </c>
      <c r="J7" s="144">
        <v>519</v>
      </c>
      <c r="K7" s="144">
        <v>0</v>
      </c>
      <c r="L7" s="144">
        <v>12854</v>
      </c>
      <c r="M7" s="144">
        <v>11853</v>
      </c>
      <c r="N7" s="144">
        <v>1001</v>
      </c>
      <c r="O7" s="144">
        <v>18229</v>
      </c>
      <c r="P7" s="144">
        <v>17493</v>
      </c>
      <c r="Q7" s="144">
        <v>736</v>
      </c>
      <c r="R7" s="146"/>
    </row>
    <row r="8" spans="1:18" ht="51" customHeight="1">
      <c r="A8" s="142" t="s">
        <v>860</v>
      </c>
      <c r="B8" s="143">
        <v>609503</v>
      </c>
      <c r="C8" s="144">
        <v>542150</v>
      </c>
      <c r="D8" s="144">
        <v>282952</v>
      </c>
      <c r="E8" s="144">
        <v>99261</v>
      </c>
      <c r="F8" s="144">
        <v>4845</v>
      </c>
      <c r="G8" s="144">
        <v>703</v>
      </c>
      <c r="H8" s="144">
        <v>130263</v>
      </c>
      <c r="I8" s="144">
        <v>20277</v>
      </c>
      <c r="J8" s="144">
        <v>3788</v>
      </c>
      <c r="K8" s="144">
        <v>61</v>
      </c>
      <c r="L8" s="144">
        <v>29485</v>
      </c>
      <c r="M8" s="144">
        <v>26482</v>
      </c>
      <c r="N8" s="144">
        <v>3003</v>
      </c>
      <c r="O8" s="144">
        <v>37868</v>
      </c>
      <c r="P8" s="144">
        <v>7431</v>
      </c>
      <c r="Q8" s="144">
        <v>30437</v>
      </c>
      <c r="R8" s="148"/>
    </row>
    <row r="9" spans="1:18" ht="51" customHeight="1">
      <c r="A9" s="142" t="s">
        <v>861</v>
      </c>
      <c r="B9" s="143">
        <v>1152536</v>
      </c>
      <c r="C9" s="144">
        <v>1052692</v>
      </c>
      <c r="D9" s="144">
        <v>453129</v>
      </c>
      <c r="E9" s="144">
        <v>302162</v>
      </c>
      <c r="F9" s="144">
        <v>11391</v>
      </c>
      <c r="G9" s="144">
        <v>37</v>
      </c>
      <c r="H9" s="144">
        <v>253286</v>
      </c>
      <c r="I9" s="144">
        <v>28711</v>
      </c>
      <c r="J9" s="144">
        <v>3774</v>
      </c>
      <c r="K9" s="144">
        <v>202</v>
      </c>
      <c r="L9" s="144">
        <v>46543</v>
      </c>
      <c r="M9" s="144">
        <v>39674</v>
      </c>
      <c r="N9" s="144">
        <v>6869</v>
      </c>
      <c r="O9" s="144">
        <v>53301</v>
      </c>
      <c r="P9" s="144">
        <v>9153</v>
      </c>
      <c r="Q9" s="144">
        <v>44148</v>
      </c>
      <c r="R9" s="148"/>
    </row>
    <row r="10" spans="1:18" ht="51" customHeight="1">
      <c r="A10" s="121" t="s">
        <v>797</v>
      </c>
      <c r="B10" s="143">
        <v>3025826</v>
      </c>
      <c r="C10" s="144">
        <v>2802890</v>
      </c>
      <c r="D10" s="144">
        <v>926438</v>
      </c>
      <c r="E10" s="144">
        <v>1082491</v>
      </c>
      <c r="F10" s="144">
        <v>23620</v>
      </c>
      <c r="G10" s="144">
        <v>121</v>
      </c>
      <c r="H10" s="144">
        <v>702022</v>
      </c>
      <c r="I10" s="144">
        <v>47049</v>
      </c>
      <c r="J10" s="144">
        <v>19894</v>
      </c>
      <c r="K10" s="144">
        <v>1255</v>
      </c>
      <c r="L10" s="144">
        <v>100970</v>
      </c>
      <c r="M10" s="144">
        <v>71938</v>
      </c>
      <c r="N10" s="144">
        <v>29032</v>
      </c>
      <c r="O10" s="144">
        <v>121966</v>
      </c>
      <c r="P10" s="144">
        <v>26459</v>
      </c>
      <c r="Q10" s="144">
        <v>95507</v>
      </c>
      <c r="R10" s="148"/>
    </row>
    <row r="11" spans="1:18" ht="51" customHeight="1">
      <c r="A11" s="142" t="s">
        <v>862</v>
      </c>
      <c r="B11" s="143">
        <v>3372900</v>
      </c>
      <c r="C11" s="144">
        <v>3180551</v>
      </c>
      <c r="D11" s="144">
        <v>848194</v>
      </c>
      <c r="E11" s="144">
        <v>1532243</v>
      </c>
      <c r="F11" s="144">
        <v>26760</v>
      </c>
      <c r="G11" s="144">
        <v>83</v>
      </c>
      <c r="H11" s="144">
        <v>703997</v>
      </c>
      <c r="I11" s="144">
        <v>50184</v>
      </c>
      <c r="J11" s="144">
        <v>17018</v>
      </c>
      <c r="K11" s="144">
        <v>2072</v>
      </c>
      <c r="L11" s="144">
        <v>82098</v>
      </c>
      <c r="M11" s="144">
        <v>56506</v>
      </c>
      <c r="N11" s="144">
        <v>25592</v>
      </c>
      <c r="O11" s="144">
        <v>110251</v>
      </c>
      <c r="P11" s="144">
        <v>17675</v>
      </c>
      <c r="Q11" s="144">
        <v>92576</v>
      </c>
      <c r="R11" s="148"/>
    </row>
    <row r="12" spans="1:18" s="116" customFormat="1" ht="51" customHeight="1">
      <c r="A12" s="142" t="s">
        <v>863</v>
      </c>
      <c r="B12" s="143">
        <v>4271598</v>
      </c>
      <c r="C12" s="144">
        <v>4088802</v>
      </c>
      <c r="D12" s="144">
        <v>791191</v>
      </c>
      <c r="E12" s="144">
        <v>2412869</v>
      </c>
      <c r="F12" s="144">
        <v>31873</v>
      </c>
      <c r="G12" s="144">
        <v>83</v>
      </c>
      <c r="H12" s="144">
        <v>788771</v>
      </c>
      <c r="I12" s="144">
        <v>37995</v>
      </c>
      <c r="J12" s="144">
        <v>22574</v>
      </c>
      <c r="K12" s="144">
        <v>3446</v>
      </c>
      <c r="L12" s="144">
        <v>95175</v>
      </c>
      <c r="M12" s="144">
        <v>57377</v>
      </c>
      <c r="N12" s="144">
        <v>37798</v>
      </c>
      <c r="O12" s="144">
        <v>87621</v>
      </c>
      <c r="P12" s="144">
        <v>21545</v>
      </c>
      <c r="Q12" s="144">
        <v>66076</v>
      </c>
      <c r="R12" s="148"/>
    </row>
    <row r="13" spans="1:18" s="116" customFormat="1" ht="51" customHeight="1">
      <c r="A13" s="142" t="s">
        <v>864</v>
      </c>
      <c r="B13" s="143">
        <v>5192512</v>
      </c>
      <c r="C13" s="144">
        <v>5002577</v>
      </c>
      <c r="D13" s="144">
        <v>554100</v>
      </c>
      <c r="E13" s="144">
        <v>3610762</v>
      </c>
      <c r="F13" s="144">
        <v>49046</v>
      </c>
      <c r="G13" s="144">
        <v>109</v>
      </c>
      <c r="H13" s="144">
        <v>712090</v>
      </c>
      <c r="I13" s="144">
        <v>42626</v>
      </c>
      <c r="J13" s="144">
        <v>26902</v>
      </c>
      <c r="K13" s="144">
        <v>6942</v>
      </c>
      <c r="L13" s="144">
        <v>110146</v>
      </c>
      <c r="M13" s="144">
        <v>66758</v>
      </c>
      <c r="N13" s="144">
        <v>43388</v>
      </c>
      <c r="O13" s="144">
        <v>79789</v>
      </c>
      <c r="P13" s="144">
        <v>25815</v>
      </c>
      <c r="Q13" s="144">
        <v>53974</v>
      </c>
      <c r="R13" s="148"/>
    </row>
    <row r="14" spans="1:18" ht="51" customHeight="1">
      <c r="A14" s="142" t="s">
        <v>865</v>
      </c>
      <c r="B14" s="144">
        <v>7660837.6219999995</v>
      </c>
      <c r="C14" s="144">
        <v>7432186.545</v>
      </c>
      <c r="D14" s="144">
        <v>1175574.61</v>
      </c>
      <c r="E14" s="144">
        <v>5091834.829</v>
      </c>
      <c r="F14" s="144">
        <v>82346.196</v>
      </c>
      <c r="G14" s="144">
        <v>370.348</v>
      </c>
      <c r="H14" s="144">
        <v>987267.205</v>
      </c>
      <c r="I14" s="144">
        <v>54549.795</v>
      </c>
      <c r="J14" s="144">
        <v>28898.836</v>
      </c>
      <c r="K14" s="144">
        <v>11344.726</v>
      </c>
      <c r="L14" s="144">
        <v>118691.578</v>
      </c>
      <c r="M14" s="170">
        <v>66196.078</v>
      </c>
      <c r="N14" s="170">
        <v>52495.5</v>
      </c>
      <c r="O14" s="144">
        <v>109959.499</v>
      </c>
      <c r="P14" s="144">
        <v>31243.207</v>
      </c>
      <c r="Q14" s="144">
        <v>78716.292</v>
      </c>
      <c r="R14" s="148"/>
    </row>
    <row r="15" spans="1:18" ht="51" customHeight="1">
      <c r="A15" s="142" t="s">
        <v>762</v>
      </c>
      <c r="B15" s="144">
        <f>C15+L15+O15</f>
        <v>8490623</v>
      </c>
      <c r="C15" s="144">
        <f>D15+E15+F15+G15+H15+I15+J15+K15</f>
        <v>8278883</v>
      </c>
      <c r="D15" s="144">
        <v>522950</v>
      </c>
      <c r="E15" s="144">
        <v>6714154</v>
      </c>
      <c r="F15" s="144">
        <v>96170</v>
      </c>
      <c r="G15" s="144">
        <v>382</v>
      </c>
      <c r="H15" s="144">
        <v>836977</v>
      </c>
      <c r="I15" s="144">
        <v>59467</v>
      </c>
      <c r="J15" s="144">
        <v>31144</v>
      </c>
      <c r="K15" s="144">
        <v>17639</v>
      </c>
      <c r="L15" s="144">
        <f>M15+N15</f>
        <v>141341</v>
      </c>
      <c r="M15" s="170">
        <v>77017</v>
      </c>
      <c r="N15" s="170">
        <v>64324</v>
      </c>
      <c r="O15" s="144">
        <f>P15+Q15</f>
        <v>70399</v>
      </c>
      <c r="P15" s="144">
        <v>36510</v>
      </c>
      <c r="Q15" s="144">
        <v>33889</v>
      </c>
      <c r="R15" s="148"/>
    </row>
    <row r="16" spans="1:18" ht="51" customHeight="1">
      <c r="A16" s="142" t="s">
        <v>867</v>
      </c>
      <c r="B16" s="143">
        <f>C16+L16+O16</f>
        <v>9596791</v>
      </c>
      <c r="C16" s="144">
        <f>D16+E16+F16+G16+H16+I16+J16+K16</f>
        <v>9357909</v>
      </c>
      <c r="D16" s="144">
        <v>409354</v>
      </c>
      <c r="E16" s="144">
        <v>7948000</v>
      </c>
      <c r="F16" s="144">
        <v>85909</v>
      </c>
      <c r="G16" s="144">
        <v>482</v>
      </c>
      <c r="H16" s="144">
        <v>802919</v>
      </c>
      <c r="I16" s="144">
        <v>62533</v>
      </c>
      <c r="J16" s="144">
        <v>21336</v>
      </c>
      <c r="K16" s="144">
        <v>27376</v>
      </c>
      <c r="L16" s="144">
        <f>M16+N16</f>
        <v>170710</v>
      </c>
      <c r="M16" s="170">
        <v>91983</v>
      </c>
      <c r="N16" s="170">
        <v>78727</v>
      </c>
      <c r="O16" s="144">
        <f>P16+Q16</f>
        <v>68172</v>
      </c>
      <c r="P16" s="144">
        <v>45237</v>
      </c>
      <c r="Q16" s="144">
        <v>22935</v>
      </c>
      <c r="R16" s="148"/>
    </row>
    <row r="17" spans="1:18" ht="51" customHeight="1">
      <c r="A17" s="152" t="s">
        <v>274</v>
      </c>
      <c r="B17" s="150">
        <f>C17+L17+O17</f>
        <v>10534010</v>
      </c>
      <c r="C17" s="151">
        <f>D17+E17+F17+G17+H17+I17+J17+K17</f>
        <v>10282841</v>
      </c>
      <c r="D17" s="151">
        <v>276188</v>
      </c>
      <c r="E17" s="151">
        <v>9007852</v>
      </c>
      <c r="F17" s="151">
        <v>105704</v>
      </c>
      <c r="G17" s="151">
        <v>646</v>
      </c>
      <c r="H17" s="151">
        <v>760035</v>
      </c>
      <c r="I17" s="151">
        <v>64127</v>
      </c>
      <c r="J17" s="151">
        <v>29640</v>
      </c>
      <c r="K17" s="151">
        <v>38649</v>
      </c>
      <c r="L17" s="151">
        <f>M17+N17</f>
        <v>183920</v>
      </c>
      <c r="M17" s="171">
        <v>92075</v>
      </c>
      <c r="N17" s="171">
        <v>91845</v>
      </c>
      <c r="O17" s="151">
        <f>P17+Q17</f>
        <v>67249</v>
      </c>
      <c r="P17" s="151">
        <v>51420</v>
      </c>
      <c r="Q17" s="151">
        <v>15829</v>
      </c>
      <c r="R17" s="148"/>
    </row>
    <row r="18" spans="1:18" ht="20.25" customHeight="1">
      <c r="A18" s="132" t="s">
        <v>891</v>
      </c>
      <c r="B18" s="133"/>
      <c r="C18" s="133"/>
      <c r="D18" s="133"/>
      <c r="E18" s="133"/>
      <c r="F18" s="133"/>
      <c r="G18" s="133"/>
      <c r="H18" s="133"/>
      <c r="I18" s="133"/>
      <c r="J18" s="133"/>
      <c r="K18" s="133"/>
      <c r="L18" s="133"/>
      <c r="M18" s="133"/>
      <c r="N18" s="133"/>
      <c r="O18" s="133"/>
      <c r="P18" s="133"/>
      <c r="Q18" s="133"/>
      <c r="R18" s="134"/>
    </row>
    <row r="19" ht="36" customHeight="1">
      <c r="A19" s="133"/>
    </row>
  </sheetData>
  <mergeCells count="10">
    <mergeCell ref="A1:I1"/>
    <mergeCell ref="A2:I2"/>
    <mergeCell ref="A3:A4"/>
    <mergeCell ref="B3:B4"/>
    <mergeCell ref="C3:K3"/>
    <mergeCell ref="L3:N3"/>
    <mergeCell ref="J1:Q1"/>
    <mergeCell ref="J2:O2"/>
    <mergeCell ref="P2:Q2"/>
    <mergeCell ref="O3:Q3"/>
  </mergeCells>
  <printOptions/>
  <pageMargins left="0.6299212598425197" right="0" top="0.5905511811023623" bottom="0.7874015748031497" header="0" footer="0"/>
  <pageSetup fitToWidth="2" horizontalDpi="400" verticalDpi="400" orientation="portrait" paperSize="9" r:id="rId1"/>
</worksheet>
</file>

<file path=xl/worksheets/sheet47.xml><?xml version="1.0" encoding="utf-8"?>
<worksheet xmlns="http://schemas.openxmlformats.org/spreadsheetml/2006/main" xmlns:r="http://schemas.openxmlformats.org/officeDocument/2006/relationships">
  <dimension ref="A1:P18"/>
  <sheetViews>
    <sheetView workbookViewId="0" topLeftCell="F16">
      <selection activeCell="O4" sqref="O4"/>
    </sheetView>
  </sheetViews>
  <sheetFormatPr defaultColWidth="9.00390625" defaultRowHeight="36" customHeight="1"/>
  <cols>
    <col min="1" max="1" width="15.375" style="135" customWidth="1"/>
    <col min="2" max="7" width="12.375" style="135" customWidth="1"/>
    <col min="8" max="13" width="10.625" style="135" customWidth="1"/>
    <col min="14" max="14" width="11.75390625" style="135" customWidth="1"/>
    <col min="15" max="15" width="11.125" style="135" customWidth="1"/>
    <col min="16" max="16384" width="9.00390625" style="81" customWidth="1"/>
  </cols>
  <sheetData>
    <row r="1" spans="1:16" ht="33" customHeight="1">
      <c r="A1" s="691" t="s">
        <v>897</v>
      </c>
      <c r="B1" s="691"/>
      <c r="C1" s="691"/>
      <c r="D1" s="691"/>
      <c r="E1" s="691"/>
      <c r="F1" s="691"/>
      <c r="G1" s="691"/>
      <c r="H1" s="578" t="s">
        <v>892</v>
      </c>
      <c r="I1" s="578"/>
      <c r="J1" s="578"/>
      <c r="K1" s="578"/>
      <c r="L1" s="578"/>
      <c r="M1" s="578"/>
      <c r="N1" s="578"/>
      <c r="O1" s="578"/>
      <c r="P1" s="114"/>
    </row>
    <row r="2" spans="1:16" s="116" customFormat="1" ht="33" customHeight="1">
      <c r="A2" s="715" t="s">
        <v>895</v>
      </c>
      <c r="B2" s="715"/>
      <c r="C2" s="715"/>
      <c r="D2" s="715"/>
      <c r="E2" s="715"/>
      <c r="F2" s="715"/>
      <c r="G2" s="715"/>
      <c r="H2" s="699" t="s">
        <v>277</v>
      </c>
      <c r="I2" s="700"/>
      <c r="J2" s="700"/>
      <c r="K2" s="700"/>
      <c r="L2" s="700"/>
      <c r="M2" s="700"/>
      <c r="N2" s="703" t="s">
        <v>870</v>
      </c>
      <c r="O2" s="703"/>
      <c r="P2" s="115"/>
    </row>
    <row r="3" spans="1:16" ht="30" customHeight="1">
      <c r="A3" s="692" t="s">
        <v>855</v>
      </c>
      <c r="B3" s="694" t="s">
        <v>856</v>
      </c>
      <c r="C3" s="696" t="s">
        <v>898</v>
      </c>
      <c r="D3" s="697"/>
      <c r="E3" s="697"/>
      <c r="F3" s="697"/>
      <c r="G3" s="725"/>
      <c r="H3" s="697"/>
      <c r="I3" s="698"/>
      <c r="J3" s="696" t="s">
        <v>872</v>
      </c>
      <c r="K3" s="697"/>
      <c r="L3" s="697"/>
      <c r="M3" s="702" t="s">
        <v>873</v>
      </c>
      <c r="N3" s="702"/>
      <c r="O3" s="696"/>
      <c r="P3" s="114"/>
    </row>
    <row r="4" spans="1:16" ht="47.25" customHeight="1">
      <c r="A4" s="693"/>
      <c r="B4" s="695"/>
      <c r="C4" s="118" t="s">
        <v>874</v>
      </c>
      <c r="D4" s="118" t="s">
        <v>899</v>
      </c>
      <c r="E4" s="118" t="s">
        <v>900</v>
      </c>
      <c r="F4" s="119" t="s">
        <v>840</v>
      </c>
      <c r="G4" s="172" t="s">
        <v>901</v>
      </c>
      <c r="H4" s="117" t="s">
        <v>841</v>
      </c>
      <c r="I4" s="118" t="s">
        <v>902</v>
      </c>
      <c r="J4" s="118" t="s">
        <v>874</v>
      </c>
      <c r="K4" s="118" t="s">
        <v>803</v>
      </c>
      <c r="L4" s="119" t="s">
        <v>270</v>
      </c>
      <c r="M4" s="118" t="s">
        <v>874</v>
      </c>
      <c r="N4" s="119" t="s">
        <v>268</v>
      </c>
      <c r="O4" s="120" t="s">
        <v>269</v>
      </c>
      <c r="P4" s="114"/>
    </row>
    <row r="5" spans="1:16" s="147" customFormat="1" ht="84.75" customHeight="1" hidden="1">
      <c r="A5" s="126" t="s">
        <v>857</v>
      </c>
      <c r="B5" s="157">
        <f aca="true" t="shared" si="0" ref="B5:B12">C5+J5+M5</f>
        <v>13266390</v>
      </c>
      <c r="C5" s="158">
        <f aca="true" t="shared" si="1" ref="C5:C12">SUM(D5:I5)</f>
        <v>13116442</v>
      </c>
      <c r="D5" s="158">
        <v>9421777</v>
      </c>
      <c r="E5" s="158">
        <v>2678228</v>
      </c>
      <c r="F5" s="158">
        <v>1009223</v>
      </c>
      <c r="G5" s="158">
        <v>3859</v>
      </c>
      <c r="H5" s="158">
        <v>64</v>
      </c>
      <c r="I5" s="158">
        <v>3291</v>
      </c>
      <c r="J5" s="158">
        <f aca="true" t="shared" si="2" ref="J5:J12">SUM(K5:L5)</f>
        <v>143616</v>
      </c>
      <c r="K5" s="158">
        <v>90714</v>
      </c>
      <c r="L5" s="158">
        <v>52902</v>
      </c>
      <c r="M5" s="158">
        <f aca="true" t="shared" si="3" ref="M5:M12">SUM(N5:O5)</f>
        <v>6332</v>
      </c>
      <c r="N5" s="158">
        <v>6071</v>
      </c>
      <c r="O5" s="158">
        <v>261</v>
      </c>
      <c r="P5" s="146"/>
    </row>
    <row r="6" spans="1:16" s="147" customFormat="1" ht="56.25" customHeight="1">
      <c r="A6" s="126" t="s">
        <v>859</v>
      </c>
      <c r="B6" s="162">
        <f t="shared" si="0"/>
        <v>341838</v>
      </c>
      <c r="C6" s="163">
        <f t="shared" si="1"/>
        <v>341319</v>
      </c>
      <c r="D6" s="163">
        <v>338542</v>
      </c>
      <c r="E6" s="163">
        <v>2777</v>
      </c>
      <c r="F6" s="163">
        <v>0</v>
      </c>
      <c r="G6" s="163">
        <v>0</v>
      </c>
      <c r="H6" s="163">
        <v>0</v>
      </c>
      <c r="I6" s="163">
        <v>0</v>
      </c>
      <c r="J6" s="163">
        <f t="shared" si="2"/>
        <v>507</v>
      </c>
      <c r="K6" s="163">
        <v>463</v>
      </c>
      <c r="L6" s="163">
        <v>44</v>
      </c>
      <c r="M6" s="163">
        <f t="shared" si="3"/>
        <v>12</v>
      </c>
      <c r="N6" s="163">
        <v>12</v>
      </c>
      <c r="O6" s="163">
        <v>0</v>
      </c>
      <c r="P6" s="146"/>
    </row>
    <row r="7" spans="1:16" ht="56.25" customHeight="1">
      <c r="A7" s="126" t="s">
        <v>860</v>
      </c>
      <c r="B7" s="162">
        <f t="shared" si="0"/>
        <v>1061614</v>
      </c>
      <c r="C7" s="163">
        <f t="shared" si="1"/>
        <v>1052723</v>
      </c>
      <c r="D7" s="163">
        <v>969532</v>
      </c>
      <c r="E7" s="163">
        <v>38273</v>
      </c>
      <c r="F7" s="163">
        <v>44868</v>
      </c>
      <c r="G7" s="163">
        <v>50</v>
      </c>
      <c r="H7" s="163">
        <v>0</v>
      </c>
      <c r="I7" s="163">
        <v>0</v>
      </c>
      <c r="J7" s="163">
        <f t="shared" si="2"/>
        <v>8462</v>
      </c>
      <c r="K7" s="163">
        <v>7395</v>
      </c>
      <c r="L7" s="163">
        <v>1067</v>
      </c>
      <c r="M7" s="163">
        <f t="shared" si="3"/>
        <v>429</v>
      </c>
      <c r="N7" s="163">
        <v>429</v>
      </c>
      <c r="O7" s="163">
        <v>0</v>
      </c>
      <c r="P7" s="148"/>
    </row>
    <row r="8" spans="1:16" ht="56.25" customHeight="1">
      <c r="A8" s="126" t="s">
        <v>861</v>
      </c>
      <c r="B8" s="162">
        <f t="shared" si="0"/>
        <v>1903587</v>
      </c>
      <c r="C8" s="163">
        <f t="shared" si="1"/>
        <v>1887957</v>
      </c>
      <c r="D8" s="163">
        <v>1596547</v>
      </c>
      <c r="E8" s="163">
        <v>128965</v>
      </c>
      <c r="F8" s="163">
        <v>162171</v>
      </c>
      <c r="G8" s="163">
        <v>240</v>
      </c>
      <c r="H8" s="163">
        <v>0</v>
      </c>
      <c r="I8" s="163">
        <v>34</v>
      </c>
      <c r="J8" s="163">
        <f t="shared" si="2"/>
        <v>14714</v>
      </c>
      <c r="K8" s="163">
        <v>11032</v>
      </c>
      <c r="L8" s="163">
        <v>3682</v>
      </c>
      <c r="M8" s="163">
        <f t="shared" si="3"/>
        <v>916</v>
      </c>
      <c r="N8" s="163">
        <v>916</v>
      </c>
      <c r="O8" s="163">
        <v>0</v>
      </c>
      <c r="P8" s="148"/>
    </row>
    <row r="9" spans="1:16" ht="56.25" customHeight="1">
      <c r="A9" s="121" t="s">
        <v>797</v>
      </c>
      <c r="B9" s="162">
        <f t="shared" si="0"/>
        <v>3979607</v>
      </c>
      <c r="C9" s="163">
        <f t="shared" si="1"/>
        <v>3944581</v>
      </c>
      <c r="D9" s="163">
        <v>2846358</v>
      </c>
      <c r="E9" s="163">
        <v>768536</v>
      </c>
      <c r="F9" s="163">
        <v>327853</v>
      </c>
      <c r="G9" s="163">
        <v>1276</v>
      </c>
      <c r="H9" s="163">
        <v>0</v>
      </c>
      <c r="I9" s="163">
        <v>558</v>
      </c>
      <c r="J9" s="163">
        <f t="shared" si="2"/>
        <v>33421</v>
      </c>
      <c r="K9" s="163">
        <v>21982</v>
      </c>
      <c r="L9" s="163">
        <v>11439</v>
      </c>
      <c r="M9" s="163">
        <f t="shared" si="3"/>
        <v>1605</v>
      </c>
      <c r="N9" s="163">
        <v>1605</v>
      </c>
      <c r="O9" s="163">
        <v>0</v>
      </c>
      <c r="P9" s="148"/>
    </row>
    <row r="10" spans="1:16" ht="56.25" customHeight="1">
      <c r="A10" s="126" t="s">
        <v>862</v>
      </c>
      <c r="B10" s="162">
        <f t="shared" si="0"/>
        <v>2842695</v>
      </c>
      <c r="C10" s="163">
        <f t="shared" si="1"/>
        <v>2802979</v>
      </c>
      <c r="D10" s="163">
        <v>1784616</v>
      </c>
      <c r="E10" s="163">
        <v>767769</v>
      </c>
      <c r="F10" s="163">
        <v>248539</v>
      </c>
      <c r="G10" s="163">
        <v>964</v>
      </c>
      <c r="H10" s="163">
        <v>32</v>
      </c>
      <c r="I10" s="163">
        <v>1059</v>
      </c>
      <c r="J10" s="163">
        <f t="shared" si="2"/>
        <v>38624</v>
      </c>
      <c r="K10" s="163">
        <v>24178</v>
      </c>
      <c r="L10" s="163">
        <v>14446</v>
      </c>
      <c r="M10" s="163">
        <f t="shared" si="3"/>
        <v>1092</v>
      </c>
      <c r="N10" s="163">
        <v>1092</v>
      </c>
      <c r="O10" s="163">
        <v>0</v>
      </c>
      <c r="P10" s="148"/>
    </row>
    <row r="11" spans="1:16" s="116" customFormat="1" ht="56.25" customHeight="1">
      <c r="A11" s="126" t="s">
        <v>863</v>
      </c>
      <c r="B11" s="162">
        <f t="shared" si="0"/>
        <v>3137049</v>
      </c>
      <c r="C11" s="163">
        <f t="shared" si="1"/>
        <v>3086883</v>
      </c>
      <c r="D11" s="163">
        <v>1886183</v>
      </c>
      <c r="E11" s="163">
        <v>971908</v>
      </c>
      <c r="F11" s="163">
        <v>225792</v>
      </c>
      <c r="G11" s="163">
        <v>1328</v>
      </c>
      <c r="H11" s="163">
        <v>32</v>
      </c>
      <c r="I11" s="163">
        <v>1640</v>
      </c>
      <c r="J11" s="163">
        <f t="shared" si="2"/>
        <v>47888</v>
      </c>
      <c r="K11" s="163">
        <v>25664</v>
      </c>
      <c r="L11" s="163">
        <v>22224</v>
      </c>
      <c r="M11" s="163">
        <f t="shared" si="3"/>
        <v>2278</v>
      </c>
      <c r="N11" s="163">
        <v>2017</v>
      </c>
      <c r="O11" s="163">
        <v>261</v>
      </c>
      <c r="P11" s="148"/>
    </row>
    <row r="12" spans="1:16" s="116" customFormat="1" ht="56.25" customHeight="1">
      <c r="A12" s="126" t="s">
        <v>864</v>
      </c>
      <c r="B12" s="162">
        <f t="shared" si="0"/>
        <v>3698417</v>
      </c>
      <c r="C12" s="163">
        <f t="shared" si="1"/>
        <v>3640385</v>
      </c>
      <c r="D12" s="163">
        <v>2151654</v>
      </c>
      <c r="E12" s="163">
        <v>1244492</v>
      </c>
      <c r="F12" s="163">
        <v>239935</v>
      </c>
      <c r="G12" s="163">
        <v>1551</v>
      </c>
      <c r="H12" s="173">
        <v>-32</v>
      </c>
      <c r="I12" s="163">
        <v>2785</v>
      </c>
      <c r="J12" s="163">
        <f t="shared" si="2"/>
        <v>52752</v>
      </c>
      <c r="K12" s="174">
        <v>25908</v>
      </c>
      <c r="L12" s="163">
        <v>26844</v>
      </c>
      <c r="M12" s="163">
        <f t="shared" si="3"/>
        <v>5280</v>
      </c>
      <c r="N12" s="163">
        <v>3788</v>
      </c>
      <c r="O12" s="163">
        <v>1492</v>
      </c>
      <c r="P12" s="148"/>
    </row>
    <row r="13" spans="1:16" ht="56.25" customHeight="1">
      <c r="A13" s="126" t="s">
        <v>844</v>
      </c>
      <c r="B13" s="163">
        <v>5255691.660999998</v>
      </c>
      <c r="C13" s="163">
        <v>5187989.954999999</v>
      </c>
      <c r="D13" s="163">
        <v>3164015.467</v>
      </c>
      <c r="E13" s="163">
        <v>1663438.777</v>
      </c>
      <c r="F13" s="163">
        <v>353082.96</v>
      </c>
      <c r="G13" s="163">
        <v>2092.878</v>
      </c>
      <c r="H13" s="163">
        <v>1602.521</v>
      </c>
      <c r="I13" s="163">
        <v>3757.352</v>
      </c>
      <c r="J13" s="163">
        <v>61419.503</v>
      </c>
      <c r="K13" s="174">
        <v>28373.568</v>
      </c>
      <c r="L13" s="174">
        <v>33045.935</v>
      </c>
      <c r="M13" s="163">
        <v>6282.203</v>
      </c>
      <c r="N13" s="163">
        <v>4677.845</v>
      </c>
      <c r="O13" s="163">
        <v>1604.358</v>
      </c>
      <c r="P13" s="148"/>
    </row>
    <row r="14" spans="1:16" ht="56.25" customHeight="1">
      <c r="A14" s="126" t="s">
        <v>762</v>
      </c>
      <c r="B14" s="163">
        <f>C14+J14+M14</f>
        <v>5102209</v>
      </c>
      <c r="C14" s="163">
        <f>D14+E14+F14+G14+H14+I14</f>
        <v>5015833</v>
      </c>
      <c r="D14" s="163">
        <v>3322341</v>
      </c>
      <c r="E14" s="163">
        <v>1206436</v>
      </c>
      <c r="F14" s="163">
        <v>482296</v>
      </c>
      <c r="G14" s="163">
        <v>1362</v>
      </c>
      <c r="H14" s="163">
        <v>0</v>
      </c>
      <c r="I14" s="163">
        <v>3398</v>
      </c>
      <c r="J14" s="163">
        <f>K14+L14</f>
        <v>79664</v>
      </c>
      <c r="K14" s="174">
        <v>38898</v>
      </c>
      <c r="L14" s="174">
        <v>40766</v>
      </c>
      <c r="M14" s="163">
        <f>N14+O14</f>
        <v>6712</v>
      </c>
      <c r="N14" s="163">
        <v>4248</v>
      </c>
      <c r="O14" s="163">
        <v>2464</v>
      </c>
      <c r="P14" s="148"/>
    </row>
    <row r="15" spans="1:16" ht="56.25" customHeight="1">
      <c r="A15" s="126" t="s">
        <v>867</v>
      </c>
      <c r="B15" s="162">
        <f>C15+J15+M15</f>
        <v>6375813</v>
      </c>
      <c r="C15" s="163">
        <f>D15+E15+F15+G15+H15+I15</f>
        <v>6280941</v>
      </c>
      <c r="D15" s="163">
        <v>3020283</v>
      </c>
      <c r="E15" s="163">
        <v>2726486</v>
      </c>
      <c r="F15" s="163">
        <v>523879</v>
      </c>
      <c r="G15" s="163">
        <v>3364</v>
      </c>
      <c r="H15" s="163">
        <v>185</v>
      </c>
      <c r="I15" s="163">
        <v>6744</v>
      </c>
      <c r="J15" s="163">
        <f>K15+L15</f>
        <v>87564</v>
      </c>
      <c r="K15" s="174">
        <v>37772</v>
      </c>
      <c r="L15" s="174">
        <v>49792</v>
      </c>
      <c r="M15" s="163">
        <f>N15+O15</f>
        <v>7308</v>
      </c>
      <c r="N15" s="163">
        <v>3573</v>
      </c>
      <c r="O15" s="163">
        <v>3735</v>
      </c>
      <c r="P15" s="148"/>
    </row>
    <row r="16" spans="1:16" ht="56.25" customHeight="1">
      <c r="A16" s="166" t="s">
        <v>274</v>
      </c>
      <c r="B16" s="175">
        <f>C16+J16+M16</f>
        <v>6241844</v>
      </c>
      <c r="C16" s="176">
        <f>D16+E16+F16+G16+H16+I16</f>
        <v>6140907</v>
      </c>
      <c r="D16" s="176">
        <v>2216246</v>
      </c>
      <c r="E16" s="176">
        <v>3434304</v>
      </c>
      <c r="F16" s="176">
        <v>476206</v>
      </c>
      <c r="G16" s="176">
        <v>4011</v>
      </c>
      <c r="H16" s="176">
        <v>97</v>
      </c>
      <c r="I16" s="176">
        <v>10043</v>
      </c>
      <c r="J16" s="176">
        <f>K16+L16</f>
        <v>94515</v>
      </c>
      <c r="K16" s="177">
        <v>38942</v>
      </c>
      <c r="L16" s="177">
        <v>55573</v>
      </c>
      <c r="M16" s="176">
        <f>N16+O16</f>
        <v>6422</v>
      </c>
      <c r="N16" s="176">
        <v>2853</v>
      </c>
      <c r="O16" s="176">
        <v>3569</v>
      </c>
      <c r="P16" s="148"/>
    </row>
    <row r="17" spans="1:16" ht="20.25" customHeight="1">
      <c r="A17" s="132" t="s">
        <v>903</v>
      </c>
      <c r="B17" s="133"/>
      <c r="C17" s="133"/>
      <c r="D17" s="133"/>
      <c r="E17" s="133"/>
      <c r="F17" s="133"/>
      <c r="G17" s="133"/>
      <c r="H17" s="133"/>
      <c r="I17" s="133"/>
      <c r="J17" s="133"/>
      <c r="K17" s="133"/>
      <c r="L17" s="133"/>
      <c r="M17" s="133"/>
      <c r="N17" s="133"/>
      <c r="O17" s="133"/>
      <c r="P17" s="134"/>
    </row>
    <row r="18" ht="36" customHeight="1">
      <c r="A18" s="133"/>
    </row>
  </sheetData>
  <mergeCells count="10">
    <mergeCell ref="H1:O1"/>
    <mergeCell ref="H2:M2"/>
    <mergeCell ref="N2:O2"/>
    <mergeCell ref="A3:A4"/>
    <mergeCell ref="B3:B4"/>
    <mergeCell ref="C3:I3"/>
    <mergeCell ref="M3:O3"/>
    <mergeCell ref="J3:L3"/>
    <mergeCell ref="A1:G1"/>
    <mergeCell ref="A2:G2"/>
  </mergeCells>
  <printOptions/>
  <pageMargins left="0.6299212598425197" right="0" top="0.5905511811023623" bottom="0.7874015748031497" header="0" footer="0"/>
  <pageSetup horizontalDpi="400" verticalDpi="4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K19"/>
  <sheetViews>
    <sheetView workbookViewId="0" topLeftCell="A16">
      <selection activeCell="A17" sqref="A17:K17"/>
    </sheetView>
  </sheetViews>
  <sheetFormatPr defaultColWidth="9.00390625" defaultRowHeight="16.5"/>
  <cols>
    <col min="1" max="1" width="9.875" style="86" customWidth="1"/>
    <col min="2" max="2" width="7.375" style="86" customWidth="1"/>
    <col min="3" max="3" width="13.25390625" style="86" customWidth="1"/>
    <col min="4" max="4" width="5.50390625" style="86" customWidth="1"/>
    <col min="5" max="5" width="10.25390625" style="86" customWidth="1"/>
    <col min="6" max="6" width="6.75390625" style="86" customWidth="1"/>
    <col min="7" max="7" width="11.25390625" style="86" customWidth="1"/>
    <col min="8" max="8" width="7.50390625" style="86" customWidth="1"/>
    <col min="9" max="9" width="11.125" style="86" customWidth="1"/>
    <col min="10" max="10" width="7.125" style="86" customWidth="1"/>
    <col min="11" max="11" width="11.625" style="86" customWidth="1"/>
    <col min="12" max="16384" width="9.00390625" style="86" customWidth="1"/>
  </cols>
  <sheetData>
    <row r="1" spans="1:11" s="81" customFormat="1" ht="33" customHeight="1">
      <c r="A1" s="683" t="s">
        <v>278</v>
      </c>
      <c r="B1" s="683"/>
      <c r="C1" s="683"/>
      <c r="D1" s="683"/>
      <c r="E1" s="683"/>
      <c r="F1" s="683"/>
      <c r="G1" s="683"/>
      <c r="H1" s="683"/>
      <c r="I1" s="683"/>
      <c r="J1" s="683"/>
      <c r="K1" s="683"/>
    </row>
    <row r="2" spans="1:11" s="5" customFormat="1" ht="33" customHeight="1">
      <c r="A2" s="669" t="s">
        <v>279</v>
      </c>
      <c r="B2" s="669"/>
      <c r="C2" s="669"/>
      <c r="D2" s="669"/>
      <c r="E2" s="669"/>
      <c r="F2" s="669"/>
      <c r="G2" s="669"/>
      <c r="H2" s="669"/>
      <c r="I2" s="669"/>
      <c r="J2" s="577" t="s">
        <v>280</v>
      </c>
      <c r="K2" s="577"/>
    </row>
    <row r="3" spans="1:11" s="1" customFormat="1" ht="39.75" customHeight="1">
      <c r="A3" s="663" t="s">
        <v>281</v>
      </c>
      <c r="B3" s="661" t="s">
        <v>282</v>
      </c>
      <c r="C3" s="662"/>
      <c r="D3" s="661" t="s">
        <v>283</v>
      </c>
      <c r="E3" s="662"/>
      <c r="F3" s="661" t="s">
        <v>284</v>
      </c>
      <c r="G3" s="662"/>
      <c r="H3" s="661" t="s">
        <v>285</v>
      </c>
      <c r="I3" s="662"/>
      <c r="J3" s="661" t="s">
        <v>286</v>
      </c>
      <c r="K3" s="662"/>
    </row>
    <row r="4" spans="1:11" s="1" customFormat="1" ht="39.75" customHeight="1">
      <c r="A4" s="663"/>
      <c r="B4" s="22" t="s">
        <v>287</v>
      </c>
      <c r="C4" s="23" t="s">
        <v>288</v>
      </c>
      <c r="D4" s="22" t="s">
        <v>287</v>
      </c>
      <c r="E4" s="23" t="s">
        <v>288</v>
      </c>
      <c r="F4" s="22" t="s">
        <v>287</v>
      </c>
      <c r="G4" s="23" t="s">
        <v>288</v>
      </c>
      <c r="H4" s="22" t="s">
        <v>287</v>
      </c>
      <c r="I4" s="23" t="s">
        <v>288</v>
      </c>
      <c r="J4" s="22" t="s">
        <v>287</v>
      </c>
      <c r="K4" s="26" t="s">
        <v>288</v>
      </c>
    </row>
    <row r="5" spans="1:11" s="1" customFormat="1" ht="66.75" customHeight="1">
      <c r="A5" s="28" t="s">
        <v>289</v>
      </c>
      <c r="B5" s="257">
        <f aca="true" t="shared" si="0" ref="B5:B15">D5+F5+H5+J5</f>
        <v>574</v>
      </c>
      <c r="C5" s="258">
        <f aca="true" t="shared" si="1" ref="C5:C15">E5+G5+I5+K5</f>
        <v>2499515</v>
      </c>
      <c r="D5" s="258">
        <v>0</v>
      </c>
      <c r="E5" s="258">
        <v>0</v>
      </c>
      <c r="F5" s="258">
        <v>574</v>
      </c>
      <c r="G5" s="258">
        <v>2499515</v>
      </c>
      <c r="H5" s="258">
        <v>0</v>
      </c>
      <c r="I5" s="258">
        <v>0</v>
      </c>
      <c r="J5" s="258">
        <v>0</v>
      </c>
      <c r="K5" s="258">
        <v>0</v>
      </c>
    </row>
    <row r="6" spans="1:11" s="12" customFormat="1" ht="66.75" customHeight="1">
      <c r="A6" s="28" t="s">
        <v>290</v>
      </c>
      <c r="B6" s="259">
        <f t="shared" si="0"/>
        <v>4403</v>
      </c>
      <c r="C6" s="260">
        <f t="shared" si="1"/>
        <v>47517241</v>
      </c>
      <c r="D6" s="261">
        <v>0</v>
      </c>
      <c r="E6" s="261">
        <v>0</v>
      </c>
      <c r="F6" s="261">
        <v>3012</v>
      </c>
      <c r="G6" s="261">
        <v>35237641</v>
      </c>
      <c r="H6" s="261">
        <v>1391</v>
      </c>
      <c r="I6" s="261">
        <v>12279600</v>
      </c>
      <c r="J6" s="261">
        <v>0</v>
      </c>
      <c r="K6" s="261">
        <v>0</v>
      </c>
    </row>
    <row r="7" spans="1:11" s="12" customFormat="1" ht="66.75" customHeight="1">
      <c r="A7" s="28" t="s">
        <v>291</v>
      </c>
      <c r="B7" s="259">
        <f t="shared" si="0"/>
        <v>11846</v>
      </c>
      <c r="C7" s="260">
        <f t="shared" si="1"/>
        <v>215024862</v>
      </c>
      <c r="D7" s="261">
        <v>0</v>
      </c>
      <c r="E7" s="261">
        <v>0</v>
      </c>
      <c r="F7" s="261">
        <v>6091</v>
      </c>
      <c r="G7" s="261">
        <v>116383341</v>
      </c>
      <c r="H7" s="261">
        <v>4110</v>
      </c>
      <c r="I7" s="261">
        <v>76930486</v>
      </c>
      <c r="J7" s="261">
        <v>1645</v>
      </c>
      <c r="K7" s="261">
        <v>21711035</v>
      </c>
    </row>
    <row r="8" spans="1:11" s="12" customFormat="1" ht="66.75" customHeight="1">
      <c r="A8" s="28" t="s">
        <v>292</v>
      </c>
      <c r="B8" s="259">
        <f t="shared" si="0"/>
        <v>21560</v>
      </c>
      <c r="C8" s="260">
        <f t="shared" si="1"/>
        <v>582312857</v>
      </c>
      <c r="D8" s="261">
        <v>0</v>
      </c>
      <c r="E8" s="261">
        <v>0</v>
      </c>
      <c r="F8" s="261">
        <v>9043</v>
      </c>
      <c r="G8" s="261">
        <v>237834446</v>
      </c>
      <c r="H8" s="261">
        <v>8526</v>
      </c>
      <c r="I8" s="261">
        <v>250663075</v>
      </c>
      <c r="J8" s="261">
        <v>3991</v>
      </c>
      <c r="K8" s="261">
        <v>93815336</v>
      </c>
    </row>
    <row r="9" spans="1:11" s="12" customFormat="1" ht="66.75" customHeight="1">
      <c r="A9" s="29" t="s">
        <v>797</v>
      </c>
      <c r="B9" s="259">
        <f t="shared" si="0"/>
        <v>38028</v>
      </c>
      <c r="C9" s="260">
        <f t="shared" si="1"/>
        <v>2128800874</v>
      </c>
      <c r="D9" s="261">
        <v>85</v>
      </c>
      <c r="E9" s="261">
        <v>4270717</v>
      </c>
      <c r="F9" s="261">
        <v>14708</v>
      </c>
      <c r="G9" s="261">
        <v>748296818</v>
      </c>
      <c r="H9" s="261">
        <v>15135</v>
      </c>
      <c r="I9" s="261">
        <v>965080812</v>
      </c>
      <c r="J9" s="261">
        <v>8100</v>
      </c>
      <c r="K9" s="261">
        <v>411152527</v>
      </c>
    </row>
    <row r="10" spans="1:11" s="12" customFormat="1" ht="66.75" customHeight="1">
      <c r="A10" s="28" t="s">
        <v>293</v>
      </c>
      <c r="B10" s="259">
        <f t="shared" si="0"/>
        <v>51368</v>
      </c>
      <c r="C10" s="260">
        <f t="shared" si="1"/>
        <v>2860817314</v>
      </c>
      <c r="D10" s="261">
        <v>115</v>
      </c>
      <c r="E10" s="261">
        <v>11909451</v>
      </c>
      <c r="F10" s="261">
        <v>18947</v>
      </c>
      <c r="G10" s="261">
        <v>894363314</v>
      </c>
      <c r="H10" s="261">
        <v>21234</v>
      </c>
      <c r="I10" s="261">
        <v>1360393503</v>
      </c>
      <c r="J10" s="261">
        <v>11072</v>
      </c>
      <c r="K10" s="261">
        <v>594151046</v>
      </c>
    </row>
    <row r="11" spans="1:11" s="15" customFormat="1" ht="66.75" customHeight="1">
      <c r="A11" s="28" t="s">
        <v>294</v>
      </c>
      <c r="B11" s="259">
        <f t="shared" si="0"/>
        <v>67529</v>
      </c>
      <c r="C11" s="260">
        <f t="shared" si="1"/>
        <v>4563347068</v>
      </c>
      <c r="D11" s="260">
        <v>129</v>
      </c>
      <c r="E11" s="260">
        <v>14654940</v>
      </c>
      <c r="F11" s="260">
        <v>25378</v>
      </c>
      <c r="G11" s="260">
        <v>1478167494</v>
      </c>
      <c r="H11" s="260">
        <v>29012</v>
      </c>
      <c r="I11" s="260">
        <v>2267935277</v>
      </c>
      <c r="J11" s="260">
        <v>13010</v>
      </c>
      <c r="K11" s="260">
        <v>802589357</v>
      </c>
    </row>
    <row r="12" spans="1:11" s="15" customFormat="1" ht="66.75" customHeight="1">
      <c r="A12" s="28" t="s">
        <v>295</v>
      </c>
      <c r="B12" s="259">
        <f t="shared" si="0"/>
        <v>84214</v>
      </c>
      <c r="C12" s="260">
        <f t="shared" si="1"/>
        <v>6695290639</v>
      </c>
      <c r="D12" s="260">
        <v>152</v>
      </c>
      <c r="E12" s="260">
        <v>21037979</v>
      </c>
      <c r="F12" s="260">
        <v>31455</v>
      </c>
      <c r="G12" s="260">
        <v>2162844815</v>
      </c>
      <c r="H12" s="260">
        <v>37592</v>
      </c>
      <c r="I12" s="260">
        <v>3468276483</v>
      </c>
      <c r="J12" s="260">
        <v>15015</v>
      </c>
      <c r="K12" s="260">
        <v>1043131362</v>
      </c>
    </row>
    <row r="13" spans="1:11" s="15" customFormat="1" ht="66.75" customHeight="1">
      <c r="A13" s="28" t="s">
        <v>296</v>
      </c>
      <c r="B13" s="260">
        <f t="shared" si="0"/>
        <v>102578</v>
      </c>
      <c r="C13" s="260">
        <f t="shared" si="1"/>
        <v>9401412234</v>
      </c>
      <c r="D13" s="260">
        <v>164</v>
      </c>
      <c r="E13" s="260">
        <v>24034160</v>
      </c>
      <c r="F13" s="260">
        <v>39030</v>
      </c>
      <c r="G13" s="260">
        <v>3180510905</v>
      </c>
      <c r="H13" s="260">
        <v>46139</v>
      </c>
      <c r="I13" s="260">
        <v>4851149631</v>
      </c>
      <c r="J13" s="260">
        <v>17245</v>
      </c>
      <c r="K13" s="260">
        <v>1345717538</v>
      </c>
    </row>
    <row r="14" spans="1:11" s="15" customFormat="1" ht="66.75" customHeight="1">
      <c r="A14" s="28" t="s">
        <v>762</v>
      </c>
      <c r="B14" s="260">
        <f t="shared" si="0"/>
        <v>121544</v>
      </c>
      <c r="C14" s="260">
        <f t="shared" si="1"/>
        <v>13026270245</v>
      </c>
      <c r="D14" s="260">
        <v>186</v>
      </c>
      <c r="E14" s="260">
        <v>30239893</v>
      </c>
      <c r="F14" s="260">
        <v>46051</v>
      </c>
      <c r="G14" s="260">
        <v>4404640421</v>
      </c>
      <c r="H14" s="260">
        <v>54822</v>
      </c>
      <c r="I14" s="260">
        <v>6718996088</v>
      </c>
      <c r="J14" s="260">
        <v>20485</v>
      </c>
      <c r="K14" s="260">
        <v>1872393843</v>
      </c>
    </row>
    <row r="15" spans="1:11" s="15" customFormat="1" ht="66.75" customHeight="1">
      <c r="A15" s="28" t="s">
        <v>297</v>
      </c>
      <c r="B15" s="259">
        <f t="shared" si="0"/>
        <v>139046</v>
      </c>
      <c r="C15" s="260">
        <f t="shared" si="1"/>
        <v>16473629508</v>
      </c>
      <c r="D15" s="260">
        <v>200</v>
      </c>
      <c r="E15" s="260">
        <v>35332310</v>
      </c>
      <c r="F15" s="260">
        <v>53435</v>
      </c>
      <c r="G15" s="260">
        <v>5795370389</v>
      </c>
      <c r="H15" s="260">
        <v>61265</v>
      </c>
      <c r="I15" s="260">
        <v>8109680122</v>
      </c>
      <c r="J15" s="260">
        <v>24146</v>
      </c>
      <c r="K15" s="260">
        <v>2533246687</v>
      </c>
    </row>
    <row r="16" spans="1:11" s="15" customFormat="1" ht="66.75" customHeight="1">
      <c r="A16" s="24" t="s">
        <v>274</v>
      </c>
      <c r="B16" s="262">
        <v>154136</v>
      </c>
      <c r="C16" s="263">
        <v>19758105610</v>
      </c>
      <c r="D16" s="263">
        <v>204</v>
      </c>
      <c r="E16" s="263">
        <v>37589341</v>
      </c>
      <c r="F16" s="263">
        <v>60163</v>
      </c>
      <c r="G16" s="263">
        <v>7204420546</v>
      </c>
      <c r="H16" s="263">
        <v>65889</v>
      </c>
      <c r="I16" s="263">
        <v>9249970716</v>
      </c>
      <c r="J16" s="263">
        <v>27880</v>
      </c>
      <c r="K16" s="263">
        <v>3266125007</v>
      </c>
    </row>
    <row r="17" spans="1:11" ht="15.75">
      <c r="A17" s="727" t="s">
        <v>298</v>
      </c>
      <c r="B17" s="727"/>
      <c r="C17" s="727"/>
      <c r="D17" s="727"/>
      <c r="E17" s="727"/>
      <c r="F17" s="727"/>
      <c r="G17" s="727"/>
      <c r="H17" s="727"/>
      <c r="I17" s="727"/>
      <c r="J17" s="727"/>
      <c r="K17" s="727"/>
    </row>
    <row r="18" spans="1:11" ht="15.75">
      <c r="A18" s="726" t="s">
        <v>299</v>
      </c>
      <c r="B18" s="726"/>
      <c r="C18" s="726"/>
      <c r="D18" s="726"/>
      <c r="E18" s="726"/>
      <c r="F18" s="726"/>
      <c r="G18" s="726"/>
      <c r="H18" s="726"/>
      <c r="I18" s="726"/>
      <c r="J18" s="726"/>
      <c r="K18" s="726"/>
    </row>
    <row r="19" spans="1:11" ht="15.75">
      <c r="A19" s="726" t="s">
        <v>300</v>
      </c>
      <c r="B19" s="726"/>
      <c r="C19" s="726"/>
      <c r="D19" s="726"/>
      <c r="E19" s="726"/>
      <c r="F19" s="726"/>
      <c r="G19" s="726"/>
      <c r="H19" s="726"/>
      <c r="I19" s="726"/>
      <c r="J19" s="726"/>
      <c r="K19" s="726"/>
    </row>
  </sheetData>
  <mergeCells count="12">
    <mergeCell ref="A17:K17"/>
    <mergeCell ref="A18:K18"/>
    <mergeCell ref="A19:K19"/>
    <mergeCell ref="A1:K1"/>
    <mergeCell ref="A3:A4"/>
    <mergeCell ref="D3:E3"/>
    <mergeCell ref="F3:G3"/>
    <mergeCell ref="H3:I3"/>
    <mergeCell ref="J3:K3"/>
    <mergeCell ref="B3:C3"/>
    <mergeCell ref="J2:K2"/>
    <mergeCell ref="A2:I2"/>
  </mergeCells>
  <printOptions/>
  <pageMargins left="0" right="0" top="0.5905511811023623" bottom="0.7874015748031497" header="0" footer="0"/>
  <pageSetup fitToHeight="1" fitToWidth="1" horizontalDpi="600" verticalDpi="600" orientation="portrait" paperSize="9" scale="78" r:id="rId1"/>
</worksheet>
</file>

<file path=xl/worksheets/sheet49.xml><?xml version="1.0" encoding="utf-8"?>
<worksheet xmlns="http://schemas.openxmlformats.org/spreadsheetml/2006/main" xmlns:r="http://schemas.openxmlformats.org/officeDocument/2006/relationships">
  <sheetPr>
    <pageSetUpPr fitToPage="1"/>
  </sheetPr>
  <dimension ref="A1:K13"/>
  <sheetViews>
    <sheetView workbookViewId="0" topLeftCell="A11">
      <selection activeCell="A12" sqref="A12"/>
    </sheetView>
  </sheetViews>
  <sheetFormatPr defaultColWidth="9.00390625" defaultRowHeight="16.5"/>
  <cols>
    <col min="1" max="1" width="9.875" style="86" customWidth="1"/>
    <col min="2" max="2" width="7.25390625" style="86" customWidth="1"/>
    <col min="3" max="3" width="14.00390625" style="86" customWidth="1"/>
    <col min="4" max="4" width="6.75390625" style="86" customWidth="1"/>
    <col min="5" max="5" width="10.00390625" style="86" customWidth="1"/>
    <col min="6" max="6" width="7.125" style="86" customWidth="1"/>
    <col min="7" max="7" width="11.50390625" style="86" customWidth="1"/>
    <col min="8" max="8" width="6.50390625" style="86" customWidth="1"/>
    <col min="9" max="9" width="11.75390625" style="86" customWidth="1"/>
    <col min="10" max="10" width="7.00390625" style="86" customWidth="1"/>
    <col min="11" max="11" width="11.25390625" style="86" customWidth="1"/>
    <col min="12" max="16384" width="9.00390625" style="86" customWidth="1"/>
  </cols>
  <sheetData>
    <row r="1" spans="1:11" s="81" customFormat="1" ht="33" customHeight="1">
      <c r="A1" s="683" t="s">
        <v>301</v>
      </c>
      <c r="B1" s="683"/>
      <c r="C1" s="683"/>
      <c r="D1" s="683"/>
      <c r="E1" s="683"/>
      <c r="F1" s="683"/>
      <c r="G1" s="683"/>
      <c r="H1" s="683"/>
      <c r="I1" s="683"/>
      <c r="J1" s="683"/>
      <c r="K1" s="683"/>
    </row>
    <row r="2" spans="1:11" s="5" customFormat="1" ht="33" customHeight="1">
      <c r="A2" s="728" t="s">
        <v>302</v>
      </c>
      <c r="B2" s="728"/>
      <c r="C2" s="728"/>
      <c r="D2" s="728"/>
      <c r="E2" s="728"/>
      <c r="F2" s="728"/>
      <c r="G2" s="728"/>
      <c r="H2" s="728"/>
      <c r="I2" s="728"/>
      <c r="J2" s="728"/>
      <c r="K2" s="728"/>
    </row>
    <row r="3" spans="1:11" s="1" customFormat="1" ht="39.75" customHeight="1">
      <c r="A3" s="663" t="s">
        <v>281</v>
      </c>
      <c r="B3" s="661" t="s">
        <v>282</v>
      </c>
      <c r="C3" s="662"/>
      <c r="D3" s="661" t="s">
        <v>283</v>
      </c>
      <c r="E3" s="662"/>
      <c r="F3" s="661" t="s">
        <v>284</v>
      </c>
      <c r="G3" s="662"/>
      <c r="H3" s="661" t="s">
        <v>285</v>
      </c>
      <c r="I3" s="662"/>
      <c r="J3" s="661" t="s">
        <v>286</v>
      </c>
      <c r="K3" s="662"/>
    </row>
    <row r="4" spans="1:11" s="1" customFormat="1" ht="39.75" customHeight="1">
      <c r="A4" s="663"/>
      <c r="B4" s="21" t="s">
        <v>287</v>
      </c>
      <c r="C4" s="103" t="s">
        <v>288</v>
      </c>
      <c r="D4" s="22" t="s">
        <v>287</v>
      </c>
      <c r="E4" s="23" t="s">
        <v>288</v>
      </c>
      <c r="F4" s="22" t="s">
        <v>287</v>
      </c>
      <c r="G4" s="23" t="s">
        <v>288</v>
      </c>
      <c r="H4" s="22" t="s">
        <v>287</v>
      </c>
      <c r="I4" s="23" t="s">
        <v>288</v>
      </c>
      <c r="J4" s="22" t="s">
        <v>287</v>
      </c>
      <c r="K4" s="26" t="s">
        <v>288</v>
      </c>
    </row>
    <row r="5" spans="1:11" s="1" customFormat="1" ht="90" customHeight="1">
      <c r="A5" s="104" t="s">
        <v>303</v>
      </c>
      <c r="B5" s="257">
        <f aca="true" t="shared" si="0" ref="B5:C11">D5+F5+H5+J5</f>
        <v>154136</v>
      </c>
      <c r="C5" s="258">
        <f t="shared" si="0"/>
        <v>19758105610</v>
      </c>
      <c r="D5" s="258">
        <f aca="true" t="shared" si="1" ref="D5:K5">SUM(D6:D11)</f>
        <v>204</v>
      </c>
      <c r="E5" s="258">
        <f t="shared" si="1"/>
        <v>37589341</v>
      </c>
      <c r="F5" s="258">
        <f t="shared" si="1"/>
        <v>60163</v>
      </c>
      <c r="G5" s="258">
        <f t="shared" si="1"/>
        <v>7204420546</v>
      </c>
      <c r="H5" s="258">
        <f t="shared" si="1"/>
        <v>65889</v>
      </c>
      <c r="I5" s="258">
        <f t="shared" si="1"/>
        <v>9249970716</v>
      </c>
      <c r="J5" s="258">
        <f t="shared" si="1"/>
        <v>27880</v>
      </c>
      <c r="K5" s="258">
        <f t="shared" si="1"/>
        <v>3266125007</v>
      </c>
    </row>
    <row r="6" spans="1:11" s="12" customFormat="1" ht="90" customHeight="1">
      <c r="A6" s="46" t="s">
        <v>83</v>
      </c>
      <c r="B6" s="259">
        <f t="shared" si="0"/>
        <v>146285</v>
      </c>
      <c r="C6" s="260">
        <f t="shared" si="0"/>
        <v>19287481548</v>
      </c>
      <c r="D6" s="261">
        <v>198</v>
      </c>
      <c r="E6" s="261">
        <v>36672483</v>
      </c>
      <c r="F6" s="261">
        <v>55381</v>
      </c>
      <c r="G6" s="261">
        <v>6915434953</v>
      </c>
      <c r="H6" s="261">
        <v>64041</v>
      </c>
      <c r="I6" s="261">
        <v>9133301230</v>
      </c>
      <c r="J6" s="261">
        <v>26665</v>
      </c>
      <c r="K6" s="261">
        <v>3202072882</v>
      </c>
    </row>
    <row r="7" spans="1:11" s="12" customFormat="1" ht="90" customHeight="1">
      <c r="A7" s="46" t="s">
        <v>84</v>
      </c>
      <c r="B7" s="259">
        <f t="shared" si="0"/>
        <v>2530</v>
      </c>
      <c r="C7" s="260">
        <f t="shared" si="0"/>
        <v>90050349</v>
      </c>
      <c r="D7" s="261">
        <v>2</v>
      </c>
      <c r="E7" s="261">
        <v>77684</v>
      </c>
      <c r="F7" s="261">
        <v>1467</v>
      </c>
      <c r="G7" s="261">
        <v>48315124</v>
      </c>
      <c r="H7" s="261">
        <v>830</v>
      </c>
      <c r="I7" s="261">
        <v>33085336</v>
      </c>
      <c r="J7" s="261">
        <v>231</v>
      </c>
      <c r="K7" s="261">
        <v>8572205</v>
      </c>
    </row>
    <row r="8" spans="1:11" s="12" customFormat="1" ht="90" customHeight="1">
      <c r="A8" s="46" t="s">
        <v>446</v>
      </c>
      <c r="B8" s="259">
        <f t="shared" si="0"/>
        <v>12</v>
      </c>
      <c r="C8" s="260">
        <f t="shared" si="0"/>
        <v>802968</v>
      </c>
      <c r="D8" s="260">
        <v>0</v>
      </c>
      <c r="E8" s="260">
        <v>0</v>
      </c>
      <c r="F8" s="260">
        <v>5</v>
      </c>
      <c r="G8" s="260">
        <v>156888</v>
      </c>
      <c r="H8" s="260">
        <v>7</v>
      </c>
      <c r="I8" s="260">
        <v>646080</v>
      </c>
      <c r="J8" s="260">
        <v>0</v>
      </c>
      <c r="K8" s="260">
        <v>0</v>
      </c>
    </row>
    <row r="9" spans="1:11" s="12" customFormat="1" ht="90" customHeight="1">
      <c r="A9" s="43" t="s">
        <v>447</v>
      </c>
      <c r="B9" s="259">
        <f t="shared" si="0"/>
        <v>64</v>
      </c>
      <c r="C9" s="260">
        <f t="shared" si="0"/>
        <v>3971282</v>
      </c>
      <c r="D9" s="260">
        <v>0</v>
      </c>
      <c r="E9" s="260">
        <v>0</v>
      </c>
      <c r="F9" s="260">
        <v>0</v>
      </c>
      <c r="G9" s="260">
        <v>0</v>
      </c>
      <c r="H9" s="260">
        <v>0</v>
      </c>
      <c r="I9" s="260">
        <v>0</v>
      </c>
      <c r="J9" s="260">
        <v>64</v>
      </c>
      <c r="K9" s="260">
        <v>3971282</v>
      </c>
    </row>
    <row r="10" spans="1:11" s="12" customFormat="1" ht="90" customHeight="1">
      <c r="A10" s="43" t="s">
        <v>448</v>
      </c>
      <c r="B10" s="259">
        <f t="shared" si="0"/>
        <v>5</v>
      </c>
      <c r="C10" s="260">
        <f t="shared" si="0"/>
        <v>98960</v>
      </c>
      <c r="D10" s="260">
        <v>0</v>
      </c>
      <c r="E10" s="260">
        <v>0</v>
      </c>
      <c r="F10" s="260">
        <v>0</v>
      </c>
      <c r="G10" s="260">
        <v>0</v>
      </c>
      <c r="H10" s="260">
        <v>0</v>
      </c>
      <c r="I10" s="260">
        <v>0</v>
      </c>
      <c r="J10" s="260">
        <v>5</v>
      </c>
      <c r="K10" s="260">
        <v>98960</v>
      </c>
    </row>
    <row r="11" spans="1:11" s="15" customFormat="1" ht="90" customHeight="1">
      <c r="A11" s="39" t="s">
        <v>449</v>
      </c>
      <c r="B11" s="262">
        <f t="shared" si="0"/>
        <v>5240</v>
      </c>
      <c r="C11" s="263">
        <f t="shared" si="0"/>
        <v>375700503</v>
      </c>
      <c r="D11" s="263">
        <v>4</v>
      </c>
      <c r="E11" s="263">
        <v>839174</v>
      </c>
      <c r="F11" s="263">
        <v>3310</v>
      </c>
      <c r="G11" s="263">
        <v>240513581</v>
      </c>
      <c r="H11" s="263">
        <v>1011</v>
      </c>
      <c r="I11" s="263">
        <v>82938070</v>
      </c>
      <c r="J11" s="263">
        <v>915</v>
      </c>
      <c r="K11" s="263">
        <v>51409678</v>
      </c>
    </row>
    <row r="12" ht="15.75">
      <c r="A12" s="264" t="s">
        <v>450</v>
      </c>
    </row>
    <row r="13" ht="15.75">
      <c r="A13" s="264"/>
    </row>
  </sheetData>
  <mergeCells count="8">
    <mergeCell ref="A1:K1"/>
    <mergeCell ref="A3:A4"/>
    <mergeCell ref="D3:E3"/>
    <mergeCell ref="F3:G3"/>
    <mergeCell ref="H3:I3"/>
    <mergeCell ref="J3:K3"/>
    <mergeCell ref="B3:C3"/>
    <mergeCell ref="A2:K2"/>
  </mergeCells>
  <printOptions/>
  <pageMargins left="0" right="0" top="0.5905511811023623" bottom="0.7874015748031497" header="0" footer="0"/>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A11" sqref="A11"/>
    </sheetView>
  </sheetViews>
  <sheetFormatPr defaultColWidth="9.00390625" defaultRowHeight="16.5"/>
  <cols>
    <col min="1" max="1" width="16.625" style="52" customWidth="1"/>
    <col min="2" max="4" width="21.625" style="1" customWidth="1"/>
    <col min="5" max="16384" width="9.00390625" style="38" customWidth="1"/>
  </cols>
  <sheetData>
    <row r="1" spans="1:4" ht="33" customHeight="1">
      <c r="A1" s="660" t="s">
        <v>482</v>
      </c>
      <c r="B1" s="660"/>
      <c r="C1" s="660"/>
      <c r="D1" s="660"/>
    </row>
    <row r="2" spans="1:4" ht="33" customHeight="1">
      <c r="A2" s="669" t="s">
        <v>136</v>
      </c>
      <c r="B2" s="645"/>
      <c r="C2" s="645"/>
      <c r="D2" s="645"/>
    </row>
    <row r="3" spans="1:4" ht="34.5" customHeight="1">
      <c r="A3" s="646" t="s">
        <v>454</v>
      </c>
      <c r="B3" s="648" t="s">
        <v>455</v>
      </c>
      <c r="C3" s="675" t="s">
        <v>483</v>
      </c>
      <c r="D3" s="643"/>
    </row>
    <row r="4" spans="1:4" ht="42.75" customHeight="1">
      <c r="A4" s="647"/>
      <c r="B4" s="649"/>
      <c r="C4" s="8" t="s">
        <v>140</v>
      </c>
      <c r="D4" s="9" t="s">
        <v>139</v>
      </c>
    </row>
    <row r="5" spans="1:4" ht="46.5" customHeight="1">
      <c r="A5" s="10" t="s">
        <v>462</v>
      </c>
      <c r="B5" s="13">
        <f>SUM(B6:B17)</f>
        <v>18071</v>
      </c>
      <c r="C5" s="13">
        <f>SUM(C6:C17)</f>
        <v>16834</v>
      </c>
      <c r="D5" s="13">
        <f>SUM(D6:D17)</f>
        <v>1237</v>
      </c>
    </row>
    <row r="6" spans="1:4" ht="46.5" customHeight="1">
      <c r="A6" s="10" t="s">
        <v>463</v>
      </c>
      <c r="B6" s="13">
        <f aca="true" t="shared" si="0" ref="B6:B17">SUM(C6:D6)</f>
        <v>1305</v>
      </c>
      <c r="C6" s="13">
        <v>1247</v>
      </c>
      <c r="D6" s="13">
        <v>58</v>
      </c>
    </row>
    <row r="7" spans="1:4" ht="46.5" customHeight="1">
      <c r="A7" s="10" t="s">
        <v>464</v>
      </c>
      <c r="B7" s="13">
        <f t="shared" si="0"/>
        <v>1833</v>
      </c>
      <c r="C7" s="13">
        <v>1737</v>
      </c>
      <c r="D7" s="13">
        <v>96</v>
      </c>
    </row>
    <row r="8" spans="1:4" ht="46.5" customHeight="1">
      <c r="A8" s="10" t="s">
        <v>465</v>
      </c>
      <c r="B8" s="13">
        <f t="shared" si="0"/>
        <v>1803</v>
      </c>
      <c r="C8" s="13">
        <v>1684</v>
      </c>
      <c r="D8" s="13">
        <v>119</v>
      </c>
    </row>
    <row r="9" spans="1:4" ht="46.5" customHeight="1">
      <c r="A9" s="10" t="s">
        <v>466</v>
      </c>
      <c r="B9" s="13">
        <f t="shared" si="0"/>
        <v>1385</v>
      </c>
      <c r="C9" s="11">
        <v>1296</v>
      </c>
      <c r="D9" s="11">
        <v>89</v>
      </c>
    </row>
    <row r="10" spans="1:4" ht="46.5" customHeight="1">
      <c r="A10" s="14" t="s">
        <v>141</v>
      </c>
      <c r="B10" s="13">
        <f t="shared" si="0"/>
        <v>1990</v>
      </c>
      <c r="C10" s="55">
        <v>1865</v>
      </c>
      <c r="D10" s="55">
        <v>125</v>
      </c>
    </row>
    <row r="11" spans="1:4" ht="46.5" customHeight="1">
      <c r="A11" s="56" t="s">
        <v>484</v>
      </c>
      <c r="B11" s="13">
        <f t="shared" si="0"/>
        <v>891</v>
      </c>
      <c r="C11" s="55">
        <v>821</v>
      </c>
      <c r="D11" s="55">
        <v>70</v>
      </c>
    </row>
    <row r="12" spans="1:4" s="40" customFormat="1" ht="46.5" customHeight="1">
      <c r="A12" s="10" t="s">
        <v>469</v>
      </c>
      <c r="B12" s="11">
        <f t="shared" si="0"/>
        <v>950</v>
      </c>
      <c r="C12" s="11">
        <v>869</v>
      </c>
      <c r="D12" s="11">
        <v>81</v>
      </c>
    </row>
    <row r="13" spans="1:7" s="40" customFormat="1" ht="46.5" customHeight="1">
      <c r="A13" s="10" t="s">
        <v>470</v>
      </c>
      <c r="B13" s="11">
        <f t="shared" si="0"/>
        <v>1501</v>
      </c>
      <c r="C13" s="11">
        <v>1409</v>
      </c>
      <c r="D13" s="11">
        <v>92</v>
      </c>
      <c r="G13" s="550"/>
    </row>
    <row r="14" spans="1:4" ht="46.5" customHeight="1">
      <c r="A14" s="10" t="s">
        <v>471</v>
      </c>
      <c r="B14" s="11">
        <f t="shared" si="0"/>
        <v>1721</v>
      </c>
      <c r="C14" s="11">
        <v>1616</v>
      </c>
      <c r="D14" s="11">
        <v>105</v>
      </c>
    </row>
    <row r="15" spans="1:4" ht="46.5" customHeight="1">
      <c r="A15" s="10" t="s">
        <v>762</v>
      </c>
      <c r="B15" s="11">
        <f t="shared" si="0"/>
        <v>1626</v>
      </c>
      <c r="C15" s="11">
        <v>1491</v>
      </c>
      <c r="D15" s="11">
        <v>135</v>
      </c>
    </row>
    <row r="16" spans="1:4" ht="46.5" customHeight="1">
      <c r="A16" s="10" t="s">
        <v>472</v>
      </c>
      <c r="B16" s="11">
        <f t="shared" si="0"/>
        <v>1592</v>
      </c>
      <c r="C16" s="11">
        <v>1460</v>
      </c>
      <c r="D16" s="11">
        <v>132</v>
      </c>
    </row>
    <row r="17" spans="1:4" ht="46.5" customHeight="1">
      <c r="A17" s="10" t="s">
        <v>274</v>
      </c>
      <c r="B17" s="11">
        <f t="shared" si="0"/>
        <v>1474</v>
      </c>
      <c r="C17" s="11">
        <v>1339</v>
      </c>
      <c r="D17" s="11">
        <v>135</v>
      </c>
    </row>
    <row r="18" spans="1:4" s="58" customFormat="1" ht="16.5" customHeight="1">
      <c r="A18" s="57" t="s">
        <v>473</v>
      </c>
      <c r="B18" s="57"/>
      <c r="C18" s="57"/>
      <c r="D18" s="57"/>
    </row>
  </sheetData>
  <mergeCells count="5">
    <mergeCell ref="A1:D1"/>
    <mergeCell ref="A2:D2"/>
    <mergeCell ref="A3:A4"/>
    <mergeCell ref="B3:B4"/>
    <mergeCell ref="C3:D3"/>
  </mergeCells>
  <printOptions/>
  <pageMargins left="0.6299212598425197" right="0" top="0.5905511811023623" bottom="0.7874015748031497" header="0" footer="0"/>
  <pageSetup fitToHeight="1" fitToWidth="1"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EU40"/>
  <sheetViews>
    <sheetView tabSelected="1" zoomScale="75" zoomScaleNormal="75" workbookViewId="0" topLeftCell="D1">
      <selection activeCell="A1" sqref="A1:AC1"/>
    </sheetView>
  </sheetViews>
  <sheetFormatPr defaultColWidth="9.00390625" defaultRowHeight="37.5" customHeight="1"/>
  <cols>
    <col min="1" max="1" width="7.50390625" style="445" customWidth="1"/>
    <col min="2" max="2" width="9.25390625" style="445" customWidth="1"/>
    <col min="3" max="3" width="10.75390625" style="445" customWidth="1"/>
    <col min="4" max="4" width="7.00390625" style="445" customWidth="1"/>
    <col min="5" max="5" width="5.875" style="445" customWidth="1"/>
    <col min="6" max="6" width="2.50390625" style="445" customWidth="1"/>
    <col min="7" max="7" width="5.875" style="445" customWidth="1"/>
    <col min="8" max="8" width="9.75390625" style="445" customWidth="1"/>
    <col min="9" max="9" width="2.125" style="445" customWidth="1"/>
    <col min="10" max="10" width="10.375" style="445" customWidth="1"/>
    <col min="11" max="11" width="5.125" style="444" customWidth="1"/>
    <col min="12" max="12" width="14.375" style="445" customWidth="1"/>
    <col min="13" max="13" width="7.875" style="445" customWidth="1"/>
    <col min="14" max="14" width="21.25390625" style="445" customWidth="1"/>
    <col min="15" max="15" width="8.25390625" style="445" customWidth="1"/>
    <col min="16" max="16" width="6.25390625" style="445" customWidth="1"/>
    <col min="17" max="17" width="13.125" style="445" customWidth="1"/>
    <col min="18" max="18" width="5.625" style="445" customWidth="1"/>
    <col min="19" max="19" width="1.875" style="445" customWidth="1"/>
    <col min="20" max="20" width="5.75390625" style="444" customWidth="1"/>
    <col min="21" max="21" width="1.875" style="445" customWidth="1"/>
    <col min="22" max="22" width="4.625" style="445" customWidth="1"/>
    <col min="23" max="23" width="1.875" style="445" customWidth="1"/>
    <col min="24" max="24" width="6.00390625" style="444" customWidth="1"/>
    <col min="25" max="25" width="9.75390625" style="444" customWidth="1"/>
    <col min="26" max="26" width="2.125" style="445" customWidth="1"/>
    <col min="27" max="27" width="8.25390625" style="444" customWidth="1"/>
    <col min="28" max="28" width="20.125" style="445" customWidth="1"/>
    <col min="29" max="29" width="21.75390625" style="445" customWidth="1"/>
    <col min="30" max="30" width="55.00390625" style="445" customWidth="1"/>
    <col min="31" max="16384" width="9.00390625" style="445" customWidth="1"/>
  </cols>
  <sheetData>
    <row r="1" spans="1:30" s="441" customFormat="1" ht="30" customHeight="1">
      <c r="A1" s="857" t="s">
        <v>85</v>
      </c>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535"/>
    </row>
    <row r="2" spans="1:30" ht="24.75" customHeight="1" thickBot="1">
      <c r="A2" s="442"/>
      <c r="B2" s="567"/>
      <c r="C2" s="443"/>
      <c r="D2" s="443"/>
      <c r="E2" s="443"/>
      <c r="F2" s="443"/>
      <c r="G2" s="443"/>
      <c r="H2" s="443"/>
      <c r="I2" s="443"/>
      <c r="J2" s="443"/>
      <c r="L2" s="858" t="s">
        <v>86</v>
      </c>
      <c r="M2" s="858"/>
      <c r="N2" s="858"/>
      <c r="O2" s="858"/>
      <c r="P2" s="858"/>
      <c r="Q2" s="858"/>
      <c r="R2" s="858"/>
      <c r="S2" s="858"/>
      <c r="T2" s="858"/>
      <c r="U2" s="858"/>
      <c r="V2" s="858"/>
      <c r="W2" s="858"/>
      <c r="X2" s="858"/>
      <c r="Y2" s="858"/>
      <c r="Z2" s="858"/>
      <c r="AA2" s="858"/>
      <c r="AB2" s="858"/>
      <c r="AC2" s="394"/>
      <c r="AD2" s="536"/>
    </row>
    <row r="3" spans="1:30" s="447" customFormat="1" ht="24.75" customHeight="1">
      <c r="A3" s="446" t="s">
        <v>306</v>
      </c>
      <c r="B3" s="859" t="s">
        <v>260</v>
      </c>
      <c r="C3" s="860"/>
      <c r="D3" s="861"/>
      <c r="E3" s="859" t="s">
        <v>261</v>
      </c>
      <c r="F3" s="860"/>
      <c r="G3" s="860"/>
      <c r="H3" s="860"/>
      <c r="I3" s="860"/>
      <c r="J3" s="861"/>
      <c r="K3" s="862" t="s">
        <v>307</v>
      </c>
      <c r="L3" s="863"/>
      <c r="M3" s="863"/>
      <c r="N3" s="864"/>
      <c r="O3" s="859" t="s">
        <v>260</v>
      </c>
      <c r="P3" s="868"/>
      <c r="Q3" s="869"/>
      <c r="R3" s="870" t="s">
        <v>261</v>
      </c>
      <c r="S3" s="868"/>
      <c r="T3" s="868"/>
      <c r="U3" s="868"/>
      <c r="V3" s="868"/>
      <c r="W3" s="868"/>
      <c r="X3" s="868"/>
      <c r="Y3" s="868"/>
      <c r="Z3" s="868"/>
      <c r="AA3" s="871"/>
      <c r="AB3" s="872" t="s">
        <v>102</v>
      </c>
      <c r="AC3" s="874" t="s">
        <v>103</v>
      </c>
      <c r="AD3" s="537"/>
    </row>
    <row r="4" spans="1:30" s="451" customFormat="1" ht="30" customHeight="1" thickBot="1">
      <c r="A4" s="448" t="s">
        <v>308</v>
      </c>
      <c r="B4" s="449" t="s">
        <v>309</v>
      </c>
      <c r="C4" s="838" t="s">
        <v>310</v>
      </c>
      <c r="D4" s="854"/>
      <c r="E4" s="853" t="s">
        <v>309</v>
      </c>
      <c r="F4" s="839"/>
      <c r="G4" s="840"/>
      <c r="H4" s="838" t="s">
        <v>262</v>
      </c>
      <c r="I4" s="839"/>
      <c r="J4" s="854"/>
      <c r="K4" s="865"/>
      <c r="L4" s="866"/>
      <c r="M4" s="866"/>
      <c r="N4" s="867"/>
      <c r="O4" s="853" t="s">
        <v>311</v>
      </c>
      <c r="P4" s="855"/>
      <c r="Q4" s="450" t="s">
        <v>262</v>
      </c>
      <c r="R4" s="838" t="s">
        <v>309</v>
      </c>
      <c r="S4" s="856"/>
      <c r="T4" s="856"/>
      <c r="U4" s="856"/>
      <c r="V4" s="856"/>
      <c r="W4" s="856"/>
      <c r="X4" s="855"/>
      <c r="Y4" s="838" t="s">
        <v>262</v>
      </c>
      <c r="Z4" s="839"/>
      <c r="AA4" s="840"/>
      <c r="AB4" s="873"/>
      <c r="AC4" s="875"/>
      <c r="AD4" s="462"/>
    </row>
    <row r="5" spans="1:30" s="451" customFormat="1" ht="22.5" customHeight="1">
      <c r="A5" s="729" t="s">
        <v>980</v>
      </c>
      <c r="B5" s="793">
        <f>SUM(O5:O16)</f>
        <v>55</v>
      </c>
      <c r="C5" s="841">
        <f>C21*B5/100</f>
        <v>1969.4785000000002</v>
      </c>
      <c r="D5" s="842"/>
      <c r="E5" s="845">
        <f>B5*0.8</f>
        <v>44</v>
      </c>
      <c r="F5" s="790" t="s">
        <v>312</v>
      </c>
      <c r="G5" s="847">
        <f>B5*1.2</f>
        <v>66</v>
      </c>
      <c r="H5" s="849">
        <f>ROUND($C$21*E5/100,2)</f>
        <v>1575.58</v>
      </c>
      <c r="I5" s="790" t="s">
        <v>312</v>
      </c>
      <c r="J5" s="851">
        <f>ROUND($C$21*G5/100,2)</f>
        <v>2363.37</v>
      </c>
      <c r="K5" s="452" t="s">
        <v>313</v>
      </c>
      <c r="L5" s="453" t="s">
        <v>314</v>
      </c>
      <c r="M5" s="832" t="s">
        <v>315</v>
      </c>
      <c r="N5" s="833"/>
      <c r="O5" s="834">
        <v>6</v>
      </c>
      <c r="P5" s="835"/>
      <c r="Q5" s="455">
        <f aca="true" t="shared" si="0" ref="Q5:Q17">$C$21*O5/100</f>
        <v>214.8522</v>
      </c>
      <c r="R5" s="765">
        <f>O5*0.8</f>
        <v>4.800000000000001</v>
      </c>
      <c r="S5" s="766"/>
      <c r="T5" s="766"/>
      <c r="U5" s="456" t="s">
        <v>312</v>
      </c>
      <c r="V5" s="836">
        <v>18</v>
      </c>
      <c r="W5" s="836"/>
      <c r="X5" s="837"/>
      <c r="Y5" s="458">
        <f aca="true" t="shared" si="1" ref="Y5:Y17">$C$21*R5/100</f>
        <v>171.88176000000004</v>
      </c>
      <c r="Z5" s="459" t="s">
        <v>312</v>
      </c>
      <c r="AA5" s="460">
        <f aca="true" t="shared" si="2" ref="AA5:AA16">$C$21*V5/100</f>
        <v>644.5566</v>
      </c>
      <c r="AB5" s="461">
        <f>1.89+0.25</f>
        <v>2.1399999999999997</v>
      </c>
      <c r="AC5" s="539">
        <f aca="true" t="shared" si="3" ref="AC5:AC17">ROUND(AB5*O5/100,2)</f>
        <v>0.13</v>
      </c>
      <c r="AD5" s="462"/>
    </row>
    <row r="6" spans="1:30" s="451" customFormat="1" ht="22.5" customHeight="1">
      <c r="A6" s="730"/>
      <c r="B6" s="794"/>
      <c r="C6" s="843"/>
      <c r="D6" s="844"/>
      <c r="E6" s="846"/>
      <c r="F6" s="791"/>
      <c r="G6" s="848"/>
      <c r="H6" s="850"/>
      <c r="I6" s="791"/>
      <c r="J6" s="852"/>
      <c r="K6" s="463"/>
      <c r="L6" s="464"/>
      <c r="M6" s="828" t="s">
        <v>316</v>
      </c>
      <c r="N6" s="829"/>
      <c r="O6" s="820">
        <v>7.5</v>
      </c>
      <c r="P6" s="821"/>
      <c r="Q6" s="465">
        <f t="shared" si="0"/>
        <v>268.56525</v>
      </c>
      <c r="R6" s="742">
        <v>4</v>
      </c>
      <c r="S6" s="743"/>
      <c r="T6" s="743"/>
      <c r="U6" s="466" t="s">
        <v>312</v>
      </c>
      <c r="V6" s="805">
        <v>18</v>
      </c>
      <c r="W6" s="805"/>
      <c r="X6" s="806"/>
      <c r="Y6" s="468">
        <f t="shared" si="1"/>
        <v>143.2348</v>
      </c>
      <c r="Z6" s="469" t="s">
        <v>312</v>
      </c>
      <c r="AA6" s="470">
        <f t="shared" si="2"/>
        <v>644.5566</v>
      </c>
      <c r="AB6" s="471">
        <f>0.4*4.25+0.25*2+0.15*3.65+0.15*4.4+0.05*5.75</f>
        <v>3.6950000000000003</v>
      </c>
      <c r="AC6" s="540">
        <f t="shared" si="3"/>
        <v>0.28</v>
      </c>
      <c r="AD6" s="462"/>
    </row>
    <row r="7" spans="1:30" s="451" customFormat="1" ht="22.5" customHeight="1">
      <c r="A7" s="582"/>
      <c r="B7" s="794"/>
      <c r="C7" s="843"/>
      <c r="D7" s="844"/>
      <c r="E7" s="846"/>
      <c r="F7" s="791"/>
      <c r="G7" s="848"/>
      <c r="H7" s="850"/>
      <c r="I7" s="791"/>
      <c r="J7" s="852"/>
      <c r="K7" s="472" t="s">
        <v>317</v>
      </c>
      <c r="L7" s="830" t="s">
        <v>318</v>
      </c>
      <c r="M7" s="828" t="s">
        <v>319</v>
      </c>
      <c r="N7" s="829"/>
      <c r="O7" s="816">
        <v>5</v>
      </c>
      <c r="P7" s="817"/>
      <c r="Q7" s="473">
        <f t="shared" si="0"/>
        <v>179.0435</v>
      </c>
      <c r="R7" s="742">
        <f>O7*0.8</f>
        <v>4</v>
      </c>
      <c r="S7" s="743"/>
      <c r="T7" s="743"/>
      <c r="U7" s="474" t="s">
        <v>312</v>
      </c>
      <c r="V7" s="805">
        <v>18</v>
      </c>
      <c r="W7" s="805"/>
      <c r="X7" s="806"/>
      <c r="Y7" s="475">
        <f t="shared" si="1"/>
        <v>143.2348</v>
      </c>
      <c r="Z7" s="476" t="s">
        <v>312</v>
      </c>
      <c r="AA7" s="477">
        <f t="shared" si="2"/>
        <v>644.5566</v>
      </c>
      <c r="AB7" s="478">
        <f>1.475+0.25</f>
        <v>1.725</v>
      </c>
      <c r="AC7" s="541">
        <f t="shared" si="3"/>
        <v>0.09</v>
      </c>
      <c r="AD7" s="462"/>
    </row>
    <row r="8" spans="1:30" s="451" customFormat="1" ht="22.5" customHeight="1">
      <c r="A8" s="730" t="s">
        <v>981</v>
      </c>
      <c r="B8" s="794"/>
      <c r="C8" s="843"/>
      <c r="D8" s="844"/>
      <c r="E8" s="846"/>
      <c r="F8" s="791"/>
      <c r="G8" s="848"/>
      <c r="H8" s="850"/>
      <c r="I8" s="791"/>
      <c r="J8" s="852"/>
      <c r="K8" s="463"/>
      <c r="L8" s="831"/>
      <c r="M8" s="828" t="s">
        <v>320</v>
      </c>
      <c r="N8" s="829"/>
      <c r="O8" s="820">
        <v>0.4</v>
      </c>
      <c r="P8" s="821"/>
      <c r="Q8" s="473">
        <f t="shared" si="0"/>
        <v>14.32348</v>
      </c>
      <c r="R8" s="742">
        <v>0</v>
      </c>
      <c r="S8" s="743"/>
      <c r="T8" s="743"/>
      <c r="U8" s="474" t="s">
        <v>312</v>
      </c>
      <c r="V8" s="805">
        <f>O8*1.2</f>
        <v>0.48</v>
      </c>
      <c r="W8" s="805"/>
      <c r="X8" s="806"/>
      <c r="Y8" s="475">
        <f t="shared" si="1"/>
        <v>0</v>
      </c>
      <c r="Z8" s="476" t="s">
        <v>312</v>
      </c>
      <c r="AA8" s="477">
        <f t="shared" si="2"/>
        <v>17.188176</v>
      </c>
      <c r="AB8" s="471">
        <f>(0.4/0.8)*4.607+(0.25/0.8)*2.662+(0.15/0.8)*4.43</f>
        <v>3.9659999999999997</v>
      </c>
      <c r="AC8" s="541">
        <f t="shared" si="3"/>
        <v>0.02</v>
      </c>
      <c r="AD8" s="462"/>
    </row>
    <row r="9" spans="1:30" s="451" customFormat="1" ht="22.5" customHeight="1">
      <c r="A9" s="730"/>
      <c r="B9" s="794"/>
      <c r="C9" s="843"/>
      <c r="D9" s="844"/>
      <c r="E9" s="846"/>
      <c r="F9" s="791"/>
      <c r="G9" s="848"/>
      <c r="H9" s="850"/>
      <c r="I9" s="791"/>
      <c r="J9" s="852"/>
      <c r="K9" s="826" t="s">
        <v>321</v>
      </c>
      <c r="L9" s="479" t="s">
        <v>322</v>
      </c>
      <c r="M9" s="828" t="s">
        <v>319</v>
      </c>
      <c r="N9" s="829"/>
      <c r="O9" s="816">
        <v>6</v>
      </c>
      <c r="P9" s="817"/>
      <c r="Q9" s="465">
        <f t="shared" si="0"/>
        <v>214.8522</v>
      </c>
      <c r="R9" s="742">
        <v>4</v>
      </c>
      <c r="S9" s="743"/>
      <c r="T9" s="743"/>
      <c r="U9" s="466" t="s">
        <v>312</v>
      </c>
      <c r="V9" s="805">
        <v>8</v>
      </c>
      <c r="W9" s="805"/>
      <c r="X9" s="806"/>
      <c r="Y9" s="480">
        <f t="shared" si="1"/>
        <v>143.2348</v>
      </c>
      <c r="Z9" s="481" t="s">
        <v>312</v>
      </c>
      <c r="AA9" s="482">
        <f t="shared" si="2"/>
        <v>286.4696</v>
      </c>
      <c r="AB9" s="471">
        <f>AB5+0.25</f>
        <v>2.3899999999999997</v>
      </c>
      <c r="AC9" s="540">
        <f t="shared" si="3"/>
        <v>0.14</v>
      </c>
      <c r="AD9" s="462"/>
    </row>
    <row r="10" spans="1:30" s="451" customFormat="1" ht="22.5" customHeight="1">
      <c r="A10" s="657"/>
      <c r="B10" s="794"/>
      <c r="C10" s="843"/>
      <c r="D10" s="844"/>
      <c r="E10" s="846"/>
      <c r="F10" s="791"/>
      <c r="G10" s="848"/>
      <c r="H10" s="850"/>
      <c r="I10" s="791"/>
      <c r="J10" s="852"/>
      <c r="K10" s="827"/>
      <c r="L10" s="483"/>
      <c r="M10" s="824" t="s">
        <v>320</v>
      </c>
      <c r="N10" s="825"/>
      <c r="O10" s="816">
        <v>8</v>
      </c>
      <c r="P10" s="817"/>
      <c r="Q10" s="473">
        <f t="shared" si="0"/>
        <v>286.4696</v>
      </c>
      <c r="R10" s="742">
        <v>4</v>
      </c>
      <c r="S10" s="743"/>
      <c r="T10" s="743"/>
      <c r="U10" s="474" t="s">
        <v>312</v>
      </c>
      <c r="V10" s="805">
        <v>10</v>
      </c>
      <c r="W10" s="805"/>
      <c r="X10" s="806"/>
      <c r="Y10" s="475">
        <f t="shared" si="1"/>
        <v>143.2348</v>
      </c>
      <c r="Z10" s="476" t="s">
        <v>312</v>
      </c>
      <c r="AA10" s="477">
        <f t="shared" si="2"/>
        <v>358.087</v>
      </c>
      <c r="AB10" s="478">
        <f>AB6+0.25</f>
        <v>3.9450000000000003</v>
      </c>
      <c r="AC10" s="540">
        <f t="shared" si="3"/>
        <v>0.32</v>
      </c>
      <c r="AD10" s="462"/>
    </row>
    <row r="11" spans="1:30" s="451" customFormat="1" ht="38.25" customHeight="1">
      <c r="A11" s="657" t="s">
        <v>982</v>
      </c>
      <c r="B11" s="794"/>
      <c r="C11" s="843"/>
      <c r="D11" s="844"/>
      <c r="E11" s="846"/>
      <c r="F11" s="791"/>
      <c r="G11" s="848"/>
      <c r="H11" s="850"/>
      <c r="I11" s="791"/>
      <c r="J11" s="852"/>
      <c r="K11" s="484" t="s">
        <v>323</v>
      </c>
      <c r="L11" s="818" t="s">
        <v>324</v>
      </c>
      <c r="M11" s="818"/>
      <c r="N11" s="819"/>
      <c r="O11" s="820">
        <v>0.5</v>
      </c>
      <c r="P11" s="821"/>
      <c r="Q11" s="465">
        <f t="shared" si="0"/>
        <v>17.90435</v>
      </c>
      <c r="R11" s="742">
        <v>0</v>
      </c>
      <c r="S11" s="743"/>
      <c r="T11" s="743"/>
      <c r="U11" s="466" t="s">
        <v>312</v>
      </c>
      <c r="V11" s="805">
        <f>O11*1.2</f>
        <v>0.6</v>
      </c>
      <c r="W11" s="805"/>
      <c r="X11" s="806"/>
      <c r="Y11" s="480">
        <f t="shared" si="1"/>
        <v>0</v>
      </c>
      <c r="Z11" s="481" t="s">
        <v>312</v>
      </c>
      <c r="AA11" s="482">
        <f t="shared" si="2"/>
        <v>21.485219999999998</v>
      </c>
      <c r="AB11" s="478">
        <f>AB5</f>
        <v>2.1399999999999997</v>
      </c>
      <c r="AC11" s="541">
        <f t="shared" si="3"/>
        <v>0.01</v>
      </c>
      <c r="AD11" s="462"/>
    </row>
    <row r="12" spans="1:30" s="451" customFormat="1" ht="37.5" customHeight="1">
      <c r="A12" s="657"/>
      <c r="B12" s="794"/>
      <c r="C12" s="843"/>
      <c r="D12" s="844"/>
      <c r="E12" s="846"/>
      <c r="F12" s="791"/>
      <c r="G12" s="848"/>
      <c r="H12" s="850"/>
      <c r="I12" s="791"/>
      <c r="J12" s="852"/>
      <c r="K12" s="484" t="s">
        <v>325</v>
      </c>
      <c r="L12" s="818" t="s">
        <v>326</v>
      </c>
      <c r="M12" s="818"/>
      <c r="N12" s="819"/>
      <c r="O12" s="820">
        <v>0.1</v>
      </c>
      <c r="P12" s="821"/>
      <c r="Q12" s="473">
        <f t="shared" si="0"/>
        <v>3.58087</v>
      </c>
      <c r="R12" s="742">
        <v>0</v>
      </c>
      <c r="S12" s="743"/>
      <c r="T12" s="743"/>
      <c r="U12" s="474" t="s">
        <v>312</v>
      </c>
      <c r="V12" s="822">
        <f>O12*1.2</f>
        <v>0.12</v>
      </c>
      <c r="W12" s="822"/>
      <c r="X12" s="823"/>
      <c r="Y12" s="475">
        <f t="shared" si="1"/>
        <v>0</v>
      </c>
      <c r="Z12" s="476" t="s">
        <v>312</v>
      </c>
      <c r="AA12" s="477">
        <f t="shared" si="2"/>
        <v>4.297044</v>
      </c>
      <c r="AB12" s="471">
        <f>AB5+0.5</f>
        <v>2.6399999999999997</v>
      </c>
      <c r="AC12" s="540">
        <f t="shared" si="3"/>
        <v>0</v>
      </c>
      <c r="AD12" s="462"/>
    </row>
    <row r="13" spans="1:30" s="451" customFormat="1" ht="37.5" customHeight="1">
      <c r="A13" s="657" t="s">
        <v>983</v>
      </c>
      <c r="B13" s="794"/>
      <c r="C13" s="843"/>
      <c r="D13" s="844"/>
      <c r="E13" s="846"/>
      <c r="F13" s="791"/>
      <c r="G13" s="848"/>
      <c r="H13" s="850"/>
      <c r="I13" s="791"/>
      <c r="J13" s="852"/>
      <c r="K13" s="484" t="s">
        <v>327</v>
      </c>
      <c r="L13" s="818" t="s">
        <v>328</v>
      </c>
      <c r="M13" s="818"/>
      <c r="N13" s="819"/>
      <c r="O13" s="820">
        <v>13.5</v>
      </c>
      <c r="P13" s="821"/>
      <c r="Q13" s="473">
        <f t="shared" si="0"/>
        <v>483.41745</v>
      </c>
      <c r="R13" s="742">
        <f>O13*0.8</f>
        <v>10.8</v>
      </c>
      <c r="S13" s="743"/>
      <c r="T13" s="743"/>
      <c r="U13" s="474" t="s">
        <v>312</v>
      </c>
      <c r="V13" s="805">
        <v>20</v>
      </c>
      <c r="W13" s="805"/>
      <c r="X13" s="806"/>
      <c r="Y13" s="475">
        <f t="shared" si="1"/>
        <v>386.73396</v>
      </c>
      <c r="Z13" s="476" t="s">
        <v>312</v>
      </c>
      <c r="AA13" s="477">
        <f t="shared" si="2"/>
        <v>716.174</v>
      </c>
      <c r="AB13" s="485">
        <v>3.783</v>
      </c>
      <c r="AC13" s="541">
        <f t="shared" si="3"/>
        <v>0.51</v>
      </c>
      <c r="AD13" s="462"/>
    </row>
    <row r="14" spans="1:30" s="451" customFormat="1" ht="37.5" customHeight="1">
      <c r="A14" s="657"/>
      <c r="B14" s="794"/>
      <c r="C14" s="843"/>
      <c r="D14" s="844"/>
      <c r="E14" s="846"/>
      <c r="F14" s="791"/>
      <c r="G14" s="848"/>
      <c r="H14" s="850"/>
      <c r="I14" s="791"/>
      <c r="J14" s="852"/>
      <c r="K14" s="484" t="s">
        <v>329</v>
      </c>
      <c r="L14" s="818" t="s">
        <v>330</v>
      </c>
      <c r="M14" s="818"/>
      <c r="N14" s="819"/>
      <c r="O14" s="816">
        <v>1</v>
      </c>
      <c r="P14" s="817"/>
      <c r="Q14" s="473">
        <f t="shared" si="0"/>
        <v>35.8087</v>
      </c>
      <c r="R14" s="742">
        <v>0</v>
      </c>
      <c r="S14" s="743"/>
      <c r="T14" s="743"/>
      <c r="U14" s="474" t="s">
        <v>312</v>
      </c>
      <c r="V14" s="805">
        <v>3</v>
      </c>
      <c r="W14" s="805"/>
      <c r="X14" s="806"/>
      <c r="Y14" s="475">
        <f t="shared" si="1"/>
        <v>0</v>
      </c>
      <c r="Z14" s="476" t="s">
        <v>312</v>
      </c>
      <c r="AA14" s="477">
        <f t="shared" si="2"/>
        <v>107.4261</v>
      </c>
      <c r="AB14" s="478">
        <v>7.4</v>
      </c>
      <c r="AC14" s="540">
        <f t="shared" si="3"/>
        <v>0.07</v>
      </c>
      <c r="AD14" s="462"/>
    </row>
    <row r="15" spans="1:30" s="451" customFormat="1" ht="22.5" customHeight="1">
      <c r="A15" s="657"/>
      <c r="B15" s="794"/>
      <c r="C15" s="843"/>
      <c r="D15" s="844"/>
      <c r="E15" s="846"/>
      <c r="F15" s="791"/>
      <c r="G15" s="848"/>
      <c r="H15" s="850"/>
      <c r="I15" s="791"/>
      <c r="J15" s="852"/>
      <c r="K15" s="776" t="s">
        <v>331</v>
      </c>
      <c r="L15" s="1055" t="s">
        <v>984</v>
      </c>
      <c r="M15" s="814" t="s">
        <v>319</v>
      </c>
      <c r="N15" s="815"/>
      <c r="O15" s="816">
        <v>1</v>
      </c>
      <c r="P15" s="817"/>
      <c r="Q15" s="473">
        <f t="shared" si="0"/>
        <v>35.8087</v>
      </c>
      <c r="R15" s="742">
        <v>0</v>
      </c>
      <c r="S15" s="743"/>
      <c r="T15" s="743"/>
      <c r="U15" s="474" t="s">
        <v>312</v>
      </c>
      <c r="V15" s="805">
        <v>2</v>
      </c>
      <c r="W15" s="805"/>
      <c r="X15" s="806"/>
      <c r="Y15" s="475">
        <f t="shared" si="1"/>
        <v>0</v>
      </c>
      <c r="Z15" s="476" t="s">
        <v>312</v>
      </c>
      <c r="AA15" s="477">
        <f t="shared" si="2"/>
        <v>71.6174</v>
      </c>
      <c r="AB15" s="485">
        <f>AB13</f>
        <v>3.783</v>
      </c>
      <c r="AC15" s="541">
        <f t="shared" si="3"/>
        <v>0.04</v>
      </c>
      <c r="AD15" s="462"/>
    </row>
    <row r="16" spans="1:151" s="451" customFormat="1" ht="22.5" customHeight="1" thickBot="1">
      <c r="A16" s="658"/>
      <c r="B16" s="794"/>
      <c r="C16" s="843"/>
      <c r="D16" s="844"/>
      <c r="E16" s="846"/>
      <c r="F16" s="791"/>
      <c r="G16" s="848"/>
      <c r="H16" s="850"/>
      <c r="I16" s="791"/>
      <c r="J16" s="852"/>
      <c r="K16" s="813"/>
      <c r="L16" s="1056"/>
      <c r="M16" s="807" t="s">
        <v>320</v>
      </c>
      <c r="N16" s="808"/>
      <c r="O16" s="809">
        <v>6</v>
      </c>
      <c r="P16" s="810"/>
      <c r="Q16" s="486">
        <f t="shared" si="0"/>
        <v>214.8522</v>
      </c>
      <c r="R16" s="763">
        <v>2</v>
      </c>
      <c r="S16" s="764"/>
      <c r="T16" s="764"/>
      <c r="U16" s="502" t="s">
        <v>312</v>
      </c>
      <c r="V16" s="811">
        <f>O16*1.2</f>
        <v>7.199999999999999</v>
      </c>
      <c r="W16" s="811"/>
      <c r="X16" s="812"/>
      <c r="Y16" s="488">
        <f t="shared" si="1"/>
        <v>71.6174</v>
      </c>
      <c r="Z16" s="489" t="s">
        <v>312</v>
      </c>
      <c r="AA16" s="490">
        <f t="shared" si="2"/>
        <v>257.82264</v>
      </c>
      <c r="AB16" s="491">
        <f>AB14</f>
        <v>7.4</v>
      </c>
      <c r="AC16" s="542">
        <f t="shared" si="3"/>
        <v>0.44</v>
      </c>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row>
    <row r="17" spans="1:151" s="534" customFormat="1" ht="22.5" customHeight="1">
      <c r="A17" s="492" t="s">
        <v>332</v>
      </c>
      <c r="B17" s="793">
        <f>SUM(O17:O19)</f>
        <v>45</v>
      </c>
      <c r="C17" s="796">
        <f>C21*B17/100</f>
        <v>1611.3915</v>
      </c>
      <c r="D17" s="797"/>
      <c r="E17" s="802">
        <f>B17*0.8</f>
        <v>36</v>
      </c>
      <c r="F17" s="790" t="s">
        <v>312</v>
      </c>
      <c r="G17" s="784">
        <f>B17*1.2</f>
        <v>54</v>
      </c>
      <c r="H17" s="787">
        <f>ROUND($C$21*E17/100,2)</f>
        <v>1289.11</v>
      </c>
      <c r="I17" s="790" t="s">
        <v>312</v>
      </c>
      <c r="J17" s="787">
        <f>ROUND($C$21*G17/100,2)</f>
        <v>1933.67</v>
      </c>
      <c r="K17" s="775" t="s">
        <v>333</v>
      </c>
      <c r="L17" s="1057" t="s">
        <v>985</v>
      </c>
      <c r="M17" s="778" t="s">
        <v>319</v>
      </c>
      <c r="N17" s="454" t="s">
        <v>334</v>
      </c>
      <c r="O17" s="780">
        <v>22</v>
      </c>
      <c r="P17" s="493">
        <v>17</v>
      </c>
      <c r="Q17" s="759">
        <f t="shared" si="0"/>
        <v>787.7914</v>
      </c>
      <c r="R17" s="761">
        <v>15</v>
      </c>
      <c r="S17" s="767" t="s">
        <v>312</v>
      </c>
      <c r="T17" s="769">
        <f>O17*1.2</f>
        <v>26.4</v>
      </c>
      <c r="U17" s="765">
        <v>12</v>
      </c>
      <c r="V17" s="766"/>
      <c r="W17" s="494" t="s">
        <v>312</v>
      </c>
      <c r="X17" s="457">
        <f>P17*1.2</f>
        <v>20.4</v>
      </c>
      <c r="Y17" s="759">
        <f t="shared" si="1"/>
        <v>537.1305</v>
      </c>
      <c r="Z17" s="767" t="s">
        <v>312</v>
      </c>
      <c r="AA17" s="773">
        <f>$C$21*T17/100</f>
        <v>945.3496799999999</v>
      </c>
      <c r="AB17" s="753">
        <f>AB13*(P17/O17)+AB9*(P18/O17)</f>
        <v>3.4664090909090906</v>
      </c>
      <c r="AC17" s="755">
        <f t="shared" si="3"/>
        <v>0.76</v>
      </c>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c r="CI17" s="462"/>
      <c r="CJ17" s="462"/>
      <c r="CK17" s="462"/>
      <c r="CL17" s="462"/>
      <c r="CM17" s="462"/>
      <c r="CN17" s="462"/>
      <c r="CO17" s="462"/>
      <c r="CP17" s="462"/>
      <c r="CQ17" s="462"/>
      <c r="CR17" s="462"/>
      <c r="CS17" s="462"/>
      <c r="CT17" s="462"/>
      <c r="CU17" s="462"/>
      <c r="CV17" s="462"/>
      <c r="CW17" s="462"/>
      <c r="CX17" s="462"/>
      <c r="CY17" s="462"/>
      <c r="CZ17" s="462"/>
      <c r="DA17" s="462"/>
      <c r="DB17" s="462"/>
      <c r="DC17" s="462"/>
      <c r="DD17" s="462"/>
      <c r="DE17" s="462"/>
      <c r="DF17" s="462"/>
      <c r="DG17" s="462"/>
      <c r="DH17" s="462"/>
      <c r="DI17" s="462"/>
      <c r="DJ17" s="462"/>
      <c r="DK17" s="462"/>
      <c r="DL17" s="462"/>
      <c r="DM17" s="462"/>
      <c r="DN17" s="462"/>
      <c r="DO17" s="462"/>
      <c r="DP17" s="462"/>
      <c r="DQ17" s="462"/>
      <c r="DR17" s="462"/>
      <c r="DS17" s="462"/>
      <c r="DT17" s="462"/>
      <c r="DU17" s="462"/>
      <c r="DV17" s="462"/>
      <c r="DW17" s="462"/>
      <c r="DX17" s="462"/>
      <c r="DY17" s="462"/>
      <c r="DZ17" s="462"/>
      <c r="EA17" s="462"/>
      <c r="EB17" s="462"/>
      <c r="EC17" s="462"/>
      <c r="ED17" s="462"/>
      <c r="EE17" s="462"/>
      <c r="EF17" s="462"/>
      <c r="EG17" s="462"/>
      <c r="EH17" s="462"/>
      <c r="EI17" s="462"/>
      <c r="EJ17" s="462"/>
      <c r="EK17" s="462"/>
      <c r="EL17" s="462"/>
      <c r="EM17" s="462"/>
      <c r="EN17" s="462"/>
      <c r="EO17" s="462"/>
      <c r="EP17" s="462"/>
      <c r="EQ17" s="462"/>
      <c r="ER17" s="462"/>
      <c r="ES17" s="462"/>
      <c r="ET17" s="462"/>
      <c r="EU17" s="462"/>
    </row>
    <row r="18" spans="1:29" s="462" customFormat="1" ht="22.5" customHeight="1">
      <c r="A18" s="495" t="s">
        <v>304</v>
      </c>
      <c r="B18" s="794"/>
      <c r="C18" s="798"/>
      <c r="D18" s="799"/>
      <c r="E18" s="803"/>
      <c r="F18" s="791"/>
      <c r="G18" s="785"/>
      <c r="H18" s="788"/>
      <c r="I18" s="791"/>
      <c r="J18" s="788"/>
      <c r="K18" s="776"/>
      <c r="L18" s="1058"/>
      <c r="M18" s="779"/>
      <c r="N18" s="496" t="s">
        <v>335</v>
      </c>
      <c r="O18" s="781"/>
      <c r="P18" s="497">
        <f>O17-P17</f>
        <v>5</v>
      </c>
      <c r="Q18" s="760"/>
      <c r="R18" s="762"/>
      <c r="S18" s="768"/>
      <c r="T18" s="770"/>
      <c r="U18" s="742">
        <v>3</v>
      </c>
      <c r="V18" s="743"/>
      <c r="W18" s="474" t="s">
        <v>312</v>
      </c>
      <c r="X18" s="467">
        <f>P18*1.2</f>
        <v>6</v>
      </c>
      <c r="Y18" s="760"/>
      <c r="Z18" s="768"/>
      <c r="AA18" s="774"/>
      <c r="AB18" s="754"/>
      <c r="AC18" s="756"/>
    </row>
    <row r="19" spans="1:29" s="462" customFormat="1" ht="22.5" customHeight="1">
      <c r="A19" s="495" t="s">
        <v>305</v>
      </c>
      <c r="B19" s="794"/>
      <c r="C19" s="798"/>
      <c r="D19" s="799"/>
      <c r="E19" s="803"/>
      <c r="F19" s="791"/>
      <c r="G19" s="785"/>
      <c r="H19" s="788"/>
      <c r="I19" s="791"/>
      <c r="J19" s="788"/>
      <c r="K19" s="776"/>
      <c r="L19" s="1058"/>
      <c r="M19" s="1061" t="s">
        <v>320</v>
      </c>
      <c r="N19" s="496" t="s">
        <v>334</v>
      </c>
      <c r="O19" s="782">
        <v>23</v>
      </c>
      <c r="P19" s="497">
        <v>17</v>
      </c>
      <c r="Q19" s="734">
        <f>$C$21*O19/100</f>
        <v>823.6001</v>
      </c>
      <c r="R19" s="771">
        <v>15</v>
      </c>
      <c r="S19" s="736" t="s">
        <v>312</v>
      </c>
      <c r="T19" s="740">
        <f>O19*1.2</f>
        <v>27.599999999999998</v>
      </c>
      <c r="U19" s="742">
        <v>12</v>
      </c>
      <c r="V19" s="743"/>
      <c r="W19" s="499" t="s">
        <v>312</v>
      </c>
      <c r="X19" s="498">
        <f>P19*1.2</f>
        <v>20.4</v>
      </c>
      <c r="Y19" s="734">
        <f>$C$21*R19/100</f>
        <v>537.1305</v>
      </c>
      <c r="Z19" s="736" t="s">
        <v>312</v>
      </c>
      <c r="AA19" s="738">
        <f>$C$21*T19/100</f>
        <v>988.3201199999999</v>
      </c>
      <c r="AB19" s="751">
        <f>AB14*(P19/O19)+AB10*(P20/O19)</f>
        <v>6.498695652173913</v>
      </c>
      <c r="AC19" s="757">
        <f>ROUND(AB19*O19/100,2)</f>
        <v>1.49</v>
      </c>
    </row>
    <row r="20" spans="1:29" s="462" customFormat="1" ht="22.5" customHeight="1" thickBot="1">
      <c r="A20" s="500" t="s">
        <v>336</v>
      </c>
      <c r="B20" s="795"/>
      <c r="C20" s="800"/>
      <c r="D20" s="801"/>
      <c r="E20" s="804"/>
      <c r="F20" s="732"/>
      <c r="G20" s="786"/>
      <c r="H20" s="789"/>
      <c r="I20" s="792"/>
      <c r="J20" s="789"/>
      <c r="K20" s="777"/>
      <c r="L20" s="1059"/>
      <c r="M20" s="1062"/>
      <c r="N20" s="1063" t="s">
        <v>335</v>
      </c>
      <c r="O20" s="783"/>
      <c r="P20" s="501">
        <f>O19-P19</f>
        <v>6</v>
      </c>
      <c r="Q20" s="735"/>
      <c r="R20" s="772"/>
      <c r="S20" s="737"/>
      <c r="T20" s="741"/>
      <c r="U20" s="763">
        <v>3</v>
      </c>
      <c r="V20" s="764"/>
      <c r="W20" s="502" t="s">
        <v>312</v>
      </c>
      <c r="X20" s="487">
        <f>P20*1.2</f>
        <v>7.199999999999999</v>
      </c>
      <c r="Y20" s="735"/>
      <c r="Z20" s="737"/>
      <c r="AA20" s="739"/>
      <c r="AB20" s="752"/>
      <c r="AC20" s="758"/>
    </row>
    <row r="21" spans="1:30" s="451" customFormat="1" ht="39.75" customHeight="1" thickBot="1">
      <c r="A21" s="503" t="s">
        <v>845</v>
      </c>
      <c r="B21" s="504">
        <f>B5+B17</f>
        <v>100</v>
      </c>
      <c r="C21" s="505">
        <v>3580.87</v>
      </c>
      <c r="D21" s="506" t="s">
        <v>337</v>
      </c>
      <c r="E21" s="744">
        <v>0</v>
      </c>
      <c r="F21" s="745"/>
      <c r="G21" s="746"/>
      <c r="H21" s="747">
        <v>0</v>
      </c>
      <c r="I21" s="745"/>
      <c r="J21" s="745"/>
      <c r="K21" s="748" t="s">
        <v>845</v>
      </c>
      <c r="L21" s="749"/>
      <c r="M21" s="749"/>
      <c r="N21" s="1060"/>
      <c r="O21" s="1064">
        <f>SUM(O5:O20)</f>
        <v>100</v>
      </c>
      <c r="P21" s="750"/>
      <c r="Q21" s="507">
        <f>ROUND(SUM(Q5:Q20),2)</f>
        <v>3580.87</v>
      </c>
      <c r="R21" s="731">
        <v>0</v>
      </c>
      <c r="S21" s="732"/>
      <c r="T21" s="732"/>
      <c r="U21" s="732"/>
      <c r="V21" s="732"/>
      <c r="W21" s="732"/>
      <c r="X21" s="733"/>
      <c r="Y21" s="731">
        <v>0</v>
      </c>
      <c r="Z21" s="732"/>
      <c r="AA21" s="733"/>
      <c r="AB21" s="508">
        <v>0</v>
      </c>
      <c r="AC21" s="543">
        <f>SUM(AC5:AC20)</f>
        <v>4.300000000000001</v>
      </c>
      <c r="AD21" s="462"/>
    </row>
    <row r="22" spans="1:30" s="511" customFormat="1" ht="19.5" customHeight="1">
      <c r="A22" s="509" t="s">
        <v>87</v>
      </c>
      <c r="B22" s="510"/>
      <c r="K22" s="512"/>
      <c r="T22" s="512"/>
      <c r="X22" s="512"/>
      <c r="Y22" s="512"/>
      <c r="AA22" s="512"/>
      <c r="AD22" s="538"/>
    </row>
    <row r="23" spans="1:30" s="511" customFormat="1" ht="19.5" customHeight="1">
      <c r="A23" s="511" t="s">
        <v>93</v>
      </c>
      <c r="B23" s="510"/>
      <c r="K23" s="512"/>
      <c r="T23" s="512"/>
      <c r="X23" s="512"/>
      <c r="Y23" s="512"/>
      <c r="AA23" s="512"/>
      <c r="AD23" s="538"/>
    </row>
    <row r="24" spans="2:30" s="511" customFormat="1" ht="19.5" customHeight="1">
      <c r="B24" s="510" t="s">
        <v>338</v>
      </c>
      <c r="K24" s="512"/>
      <c r="T24" s="512"/>
      <c r="X24" s="512"/>
      <c r="Y24" s="512"/>
      <c r="AA24" s="512"/>
      <c r="AD24" s="538"/>
    </row>
    <row r="25" spans="1:30" s="511" customFormat="1" ht="19.5" customHeight="1">
      <c r="A25" s="513"/>
      <c r="B25" s="510" t="s">
        <v>94</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38"/>
    </row>
    <row r="26" spans="1:30" s="511" customFormat="1" ht="19.5" customHeight="1">
      <c r="A26" s="513"/>
      <c r="B26" s="510" t="s">
        <v>339</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38"/>
    </row>
    <row r="27" spans="1:30" s="511" customFormat="1" ht="19.5" customHeight="1">
      <c r="A27" s="513"/>
      <c r="B27" s="510" t="s">
        <v>95</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38"/>
    </row>
    <row r="28" spans="1:30" s="511" customFormat="1" ht="19.5" customHeight="1">
      <c r="A28" s="513"/>
      <c r="B28" s="510" t="s">
        <v>96</v>
      </c>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38"/>
    </row>
    <row r="29" spans="1:30" s="511" customFormat="1" ht="19.5" customHeight="1">
      <c r="A29" s="513"/>
      <c r="B29" s="510" t="s">
        <v>97</v>
      </c>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38"/>
    </row>
    <row r="30" spans="1:30" s="511" customFormat="1" ht="19.5" customHeight="1">
      <c r="A30" s="513"/>
      <c r="B30" s="510" t="s">
        <v>98</v>
      </c>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38"/>
    </row>
    <row r="31" spans="1:30" s="511" customFormat="1" ht="19.5" customHeight="1">
      <c r="A31" s="513"/>
      <c r="B31" s="510" t="s">
        <v>99</v>
      </c>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38"/>
    </row>
    <row r="32" spans="1:30" s="511" customFormat="1" ht="19.5" customHeight="1">
      <c r="A32" s="513"/>
      <c r="B32" s="510" t="s">
        <v>100</v>
      </c>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38"/>
    </row>
    <row r="33" spans="1:30" s="511" customFormat="1" ht="19.5" customHeight="1">
      <c r="A33" s="513"/>
      <c r="B33" s="510" t="s">
        <v>101</v>
      </c>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38"/>
    </row>
    <row r="34" spans="1:30" s="511" customFormat="1" ht="19.5" customHeight="1">
      <c r="A34" s="511" t="s">
        <v>88</v>
      </c>
      <c r="B34" s="509"/>
      <c r="C34" s="509"/>
      <c r="D34" s="509"/>
      <c r="E34" s="509"/>
      <c r="F34" s="509"/>
      <c r="G34" s="509"/>
      <c r="H34" s="509"/>
      <c r="I34" s="509"/>
      <c r="J34" s="509"/>
      <c r="K34" s="429"/>
      <c r="L34" s="509"/>
      <c r="M34" s="509"/>
      <c r="N34" s="509"/>
      <c r="O34" s="509"/>
      <c r="P34" s="509"/>
      <c r="Q34" s="509"/>
      <c r="R34" s="509"/>
      <c r="S34" s="509"/>
      <c r="T34" s="429"/>
      <c r="U34" s="509"/>
      <c r="V34" s="509"/>
      <c r="W34" s="509"/>
      <c r="X34" s="429"/>
      <c r="Y34" s="429"/>
      <c r="Z34" s="509"/>
      <c r="AA34" s="429"/>
      <c r="AB34" s="509"/>
      <c r="AC34" s="509"/>
      <c r="AD34" s="538"/>
    </row>
    <row r="35" spans="1:30" s="511" customFormat="1" ht="19.5" customHeight="1">
      <c r="A35" s="511" t="s">
        <v>89</v>
      </c>
      <c r="B35" s="509"/>
      <c r="C35" s="509"/>
      <c r="D35" s="509"/>
      <c r="E35" s="509"/>
      <c r="F35" s="509"/>
      <c r="G35" s="509"/>
      <c r="H35" s="509"/>
      <c r="I35" s="509"/>
      <c r="J35" s="509"/>
      <c r="K35" s="429"/>
      <c r="L35" s="509"/>
      <c r="M35" s="509"/>
      <c r="N35" s="509"/>
      <c r="O35" s="509"/>
      <c r="P35" s="509"/>
      <c r="Q35" s="509"/>
      <c r="R35" s="509"/>
      <c r="S35" s="509"/>
      <c r="T35" s="429"/>
      <c r="U35" s="509"/>
      <c r="V35" s="509"/>
      <c r="W35" s="509"/>
      <c r="X35" s="429"/>
      <c r="Y35" s="429"/>
      <c r="Z35" s="509"/>
      <c r="AA35" s="429"/>
      <c r="AB35" s="509"/>
      <c r="AC35" s="509"/>
      <c r="AD35" s="538"/>
    </row>
    <row r="36" spans="1:30" s="511" customFormat="1" ht="19.5" customHeight="1">
      <c r="A36" s="511" t="s">
        <v>90</v>
      </c>
      <c r="B36" s="509"/>
      <c r="C36" s="509"/>
      <c r="D36" s="509"/>
      <c r="E36" s="509"/>
      <c r="F36" s="509"/>
      <c r="G36" s="509"/>
      <c r="H36" s="509"/>
      <c r="I36" s="509"/>
      <c r="J36" s="509"/>
      <c r="K36" s="429"/>
      <c r="L36" s="509"/>
      <c r="M36" s="509"/>
      <c r="N36" s="509"/>
      <c r="O36" s="509"/>
      <c r="P36" s="509"/>
      <c r="Q36" s="509"/>
      <c r="R36" s="509"/>
      <c r="S36" s="509"/>
      <c r="T36" s="429"/>
      <c r="U36" s="509"/>
      <c r="V36" s="509"/>
      <c r="W36" s="509"/>
      <c r="X36" s="429"/>
      <c r="Y36" s="429"/>
      <c r="Z36" s="509"/>
      <c r="AA36" s="429"/>
      <c r="AB36" s="509"/>
      <c r="AC36" s="509"/>
      <c r="AD36" s="538"/>
    </row>
    <row r="37" spans="1:30" s="511" customFormat="1" ht="19.5" customHeight="1">
      <c r="A37" s="511" t="s">
        <v>91</v>
      </c>
      <c r="B37" s="509"/>
      <c r="C37" s="509"/>
      <c r="D37" s="509"/>
      <c r="E37" s="509"/>
      <c r="F37" s="509"/>
      <c r="G37" s="509"/>
      <c r="H37" s="509"/>
      <c r="I37" s="509"/>
      <c r="J37" s="509"/>
      <c r="K37" s="429"/>
      <c r="L37" s="509"/>
      <c r="M37" s="509"/>
      <c r="N37" s="509"/>
      <c r="O37" s="509"/>
      <c r="P37" s="509"/>
      <c r="Q37" s="509"/>
      <c r="R37" s="509"/>
      <c r="S37" s="509"/>
      <c r="T37" s="429"/>
      <c r="U37" s="509"/>
      <c r="V37" s="509"/>
      <c r="W37" s="509"/>
      <c r="X37" s="429"/>
      <c r="Y37" s="429"/>
      <c r="Z37" s="509"/>
      <c r="AA37" s="429"/>
      <c r="AB37" s="509"/>
      <c r="AC37" s="509"/>
      <c r="AD37" s="538"/>
    </row>
    <row r="38" spans="1:30" s="511" customFormat="1" ht="19.5" customHeight="1">
      <c r="A38" s="511" t="s">
        <v>92</v>
      </c>
      <c r="B38" s="509"/>
      <c r="C38" s="509"/>
      <c r="D38" s="509"/>
      <c r="E38" s="509"/>
      <c r="F38" s="509"/>
      <c r="G38" s="509"/>
      <c r="H38" s="509"/>
      <c r="I38" s="509"/>
      <c r="J38" s="509"/>
      <c r="K38" s="429"/>
      <c r="L38" s="509"/>
      <c r="M38" s="509"/>
      <c r="N38" s="509"/>
      <c r="O38" s="509"/>
      <c r="P38" s="509"/>
      <c r="Q38" s="509"/>
      <c r="R38" s="509"/>
      <c r="S38" s="509"/>
      <c r="T38" s="429"/>
      <c r="U38" s="509"/>
      <c r="V38" s="509"/>
      <c r="W38" s="509"/>
      <c r="X38" s="429"/>
      <c r="Y38" s="429"/>
      <c r="Z38" s="509"/>
      <c r="AA38" s="429"/>
      <c r="AB38" s="509"/>
      <c r="AC38" s="509"/>
      <c r="AD38" s="538"/>
    </row>
    <row r="39" ht="37.5" customHeight="1">
      <c r="AD39" s="536"/>
    </row>
    <row r="40" ht="37.5" customHeight="1">
      <c r="AD40" s="536"/>
    </row>
  </sheetData>
  <mergeCells count="119">
    <mergeCell ref="AB3:AB4"/>
    <mergeCell ref="AC3:AC4"/>
    <mergeCell ref="C4:D4"/>
    <mergeCell ref="H4:J4"/>
    <mergeCell ref="O4:P4"/>
    <mergeCell ref="R4:X4"/>
    <mergeCell ref="A1:AC1"/>
    <mergeCell ref="L2:AB2"/>
    <mergeCell ref="B3:D3"/>
    <mergeCell ref="E3:J3"/>
    <mergeCell ref="K3:N4"/>
    <mergeCell ref="O3:Q3"/>
    <mergeCell ref="R3:AA3"/>
    <mergeCell ref="Y4:AA4"/>
    <mergeCell ref="B5:B16"/>
    <mergeCell ref="C5:D16"/>
    <mergeCell ref="E5:E16"/>
    <mergeCell ref="F5:F16"/>
    <mergeCell ref="G5:G16"/>
    <mergeCell ref="H5:H16"/>
    <mergeCell ref="I5:I16"/>
    <mergeCell ref="J5:J16"/>
    <mergeCell ref="E4:G4"/>
    <mergeCell ref="M5:N5"/>
    <mergeCell ref="O5:P5"/>
    <mergeCell ref="R5:T5"/>
    <mergeCell ref="V5:X5"/>
    <mergeCell ref="M6:N6"/>
    <mergeCell ref="O6:P6"/>
    <mergeCell ref="R6:T6"/>
    <mergeCell ref="V6:X6"/>
    <mergeCell ref="L7:L8"/>
    <mergeCell ref="M7:N7"/>
    <mergeCell ref="O7:P7"/>
    <mergeCell ref="R7:T7"/>
    <mergeCell ref="V7:X7"/>
    <mergeCell ref="M8:N8"/>
    <mergeCell ref="O8:P8"/>
    <mergeCell ref="R8:T8"/>
    <mergeCell ref="V8:X8"/>
    <mergeCell ref="K9:K10"/>
    <mergeCell ref="M9:N9"/>
    <mergeCell ref="O9:P9"/>
    <mergeCell ref="R9:T9"/>
    <mergeCell ref="V9:X9"/>
    <mergeCell ref="M10:N10"/>
    <mergeCell ref="O10:P10"/>
    <mergeCell ref="R10:T10"/>
    <mergeCell ref="V10:X10"/>
    <mergeCell ref="L12:N12"/>
    <mergeCell ref="O12:P12"/>
    <mergeCell ref="R12:T12"/>
    <mergeCell ref="V12:X12"/>
    <mergeCell ref="L11:N11"/>
    <mergeCell ref="O11:P11"/>
    <mergeCell ref="R11:T11"/>
    <mergeCell ref="V11:X11"/>
    <mergeCell ref="L13:N13"/>
    <mergeCell ref="O13:P13"/>
    <mergeCell ref="R13:T13"/>
    <mergeCell ref="V13:X13"/>
    <mergeCell ref="L14:N14"/>
    <mergeCell ref="O14:P14"/>
    <mergeCell ref="R14:T14"/>
    <mergeCell ref="V14:X14"/>
    <mergeCell ref="K15:K16"/>
    <mergeCell ref="L15:L16"/>
    <mergeCell ref="M15:N15"/>
    <mergeCell ref="O15:P15"/>
    <mergeCell ref="R15:T15"/>
    <mergeCell ref="V15:X15"/>
    <mergeCell ref="M16:N16"/>
    <mergeCell ref="O16:P16"/>
    <mergeCell ref="R16:T16"/>
    <mergeCell ref="V16:X16"/>
    <mergeCell ref="B17:B20"/>
    <mergeCell ref="C17:D20"/>
    <mergeCell ref="E17:E20"/>
    <mergeCell ref="F17:F20"/>
    <mergeCell ref="G17:G20"/>
    <mergeCell ref="H17:H20"/>
    <mergeCell ref="I17:I20"/>
    <mergeCell ref="J17:J20"/>
    <mergeCell ref="K17:K20"/>
    <mergeCell ref="L17:L20"/>
    <mergeCell ref="M17:M18"/>
    <mergeCell ref="O17:O18"/>
    <mergeCell ref="M19:M20"/>
    <mergeCell ref="O19:O20"/>
    <mergeCell ref="Y17:Y18"/>
    <mergeCell ref="Z17:Z18"/>
    <mergeCell ref="AA17:AA18"/>
    <mergeCell ref="U18:V18"/>
    <mergeCell ref="Q17:Q18"/>
    <mergeCell ref="R17:R18"/>
    <mergeCell ref="U20:V20"/>
    <mergeCell ref="U17:V17"/>
    <mergeCell ref="S17:S18"/>
    <mergeCell ref="T17:T18"/>
    <mergeCell ref="Q19:Q20"/>
    <mergeCell ref="R19:R20"/>
    <mergeCell ref="AB19:AB20"/>
    <mergeCell ref="AB17:AB18"/>
    <mergeCell ref="AC17:AC18"/>
    <mergeCell ref="AC19:AC20"/>
    <mergeCell ref="E21:G21"/>
    <mergeCell ref="H21:J21"/>
    <mergeCell ref="K21:N21"/>
    <mergeCell ref="O21:P21"/>
    <mergeCell ref="A5:A6"/>
    <mergeCell ref="A8:A9"/>
    <mergeCell ref="R21:X21"/>
    <mergeCell ref="Y21:AA21"/>
    <mergeCell ref="Y19:Y20"/>
    <mergeCell ref="Z19:Z20"/>
    <mergeCell ref="AA19:AA20"/>
    <mergeCell ref="S19:S20"/>
    <mergeCell ref="T19:T20"/>
    <mergeCell ref="U19:V19"/>
  </mergeCells>
  <printOptions horizontalCentered="1"/>
  <pageMargins left="0" right="0" top="0" bottom="0" header="0.5118110236220472" footer="0.5118110236220472"/>
  <pageSetup horizontalDpi="600" verticalDpi="600" orientation="portrait" paperSize="9" scale="85" r:id="rId2"/>
  <drawing r:id="rId1"/>
</worksheet>
</file>

<file path=xl/worksheets/sheet51.xml><?xml version="1.0" encoding="utf-8"?>
<worksheet xmlns="http://schemas.openxmlformats.org/spreadsheetml/2006/main" xmlns:r="http://schemas.openxmlformats.org/officeDocument/2006/relationships">
  <dimension ref="A1:AP44"/>
  <sheetViews>
    <sheetView workbookViewId="0" topLeftCell="A4">
      <selection activeCell="F26" sqref="F26"/>
    </sheetView>
  </sheetViews>
  <sheetFormatPr defaultColWidth="9.00390625" defaultRowHeight="37.5" customHeight="1"/>
  <cols>
    <col min="1" max="1" width="4.75390625" style="266" customWidth="1"/>
    <col min="2" max="2" width="20.00390625" style="266" customWidth="1"/>
    <col min="3" max="4" width="4.625" style="266" customWidth="1"/>
    <col min="5" max="5" width="8.125" style="266" customWidth="1"/>
    <col min="6" max="6" width="6.875" style="266" customWidth="1"/>
    <col min="7" max="7" width="8.75390625" style="266" customWidth="1"/>
    <col min="8" max="8" width="9.375" style="266" customWidth="1"/>
    <col min="9" max="9" width="9.25390625" style="266" customWidth="1"/>
    <col min="10" max="10" width="13.25390625" style="266" customWidth="1"/>
    <col min="11" max="11" width="8.625" style="266" customWidth="1"/>
    <col min="12" max="12" width="11.50390625" style="316" customWidth="1"/>
    <col min="13" max="16384" width="9.00390625" style="266" customWidth="1"/>
  </cols>
  <sheetData>
    <row r="1" spans="1:12" s="265" customFormat="1" ht="33" customHeight="1">
      <c r="A1" s="913" t="s">
        <v>340</v>
      </c>
      <c r="B1" s="913"/>
      <c r="C1" s="913"/>
      <c r="D1" s="913"/>
      <c r="E1" s="913"/>
      <c r="F1" s="913"/>
      <c r="G1" s="913"/>
      <c r="H1" s="913"/>
      <c r="I1" s="913"/>
      <c r="J1" s="913"/>
      <c r="K1" s="913"/>
      <c r="L1" s="913"/>
    </row>
    <row r="2" spans="1:12" ht="33" customHeight="1">
      <c r="A2" s="915" t="s">
        <v>941</v>
      </c>
      <c r="B2" s="915"/>
      <c r="C2" s="915"/>
      <c r="D2" s="915"/>
      <c r="E2" s="915"/>
      <c r="F2" s="915"/>
      <c r="G2" s="915"/>
      <c r="H2" s="915"/>
      <c r="I2" s="915"/>
      <c r="J2" s="915"/>
      <c r="K2" s="915"/>
      <c r="L2" s="915"/>
    </row>
    <row r="3" spans="1:13" s="269" customFormat="1" ht="34.5" customHeight="1">
      <c r="A3" s="914" t="s">
        <v>341</v>
      </c>
      <c r="B3" s="879" t="s">
        <v>307</v>
      </c>
      <c r="C3" s="880"/>
      <c r="D3" s="881"/>
      <c r="E3" s="912" t="s">
        <v>260</v>
      </c>
      <c r="F3" s="912"/>
      <c r="G3" s="912"/>
      <c r="H3" s="912" t="s">
        <v>261</v>
      </c>
      <c r="I3" s="912"/>
      <c r="J3" s="912"/>
      <c r="K3" s="912" t="s">
        <v>342</v>
      </c>
      <c r="L3" s="912"/>
      <c r="M3" s="268"/>
    </row>
    <row r="4" spans="1:13" s="269" customFormat="1" ht="34.5" customHeight="1">
      <c r="A4" s="914"/>
      <c r="B4" s="882"/>
      <c r="C4" s="883"/>
      <c r="D4" s="884"/>
      <c r="E4" s="885" t="s">
        <v>343</v>
      </c>
      <c r="F4" s="886"/>
      <c r="G4" s="267" t="s">
        <v>262</v>
      </c>
      <c r="H4" s="885" t="s">
        <v>263</v>
      </c>
      <c r="I4" s="886"/>
      <c r="J4" s="267" t="s">
        <v>262</v>
      </c>
      <c r="K4" s="267" t="s">
        <v>263</v>
      </c>
      <c r="L4" s="515" t="s">
        <v>262</v>
      </c>
      <c r="M4" s="270"/>
    </row>
    <row r="5" spans="1:13" s="269" customFormat="1" ht="30" customHeight="1">
      <c r="A5" s="271"/>
      <c r="B5" s="516" t="s">
        <v>344</v>
      </c>
      <c r="C5" s="882" t="s">
        <v>319</v>
      </c>
      <c r="D5" s="884"/>
      <c r="E5" s="939">
        <v>6</v>
      </c>
      <c r="F5" s="940"/>
      <c r="G5" s="276">
        <v>214.85</v>
      </c>
      <c r="H5" s="953" t="s">
        <v>345</v>
      </c>
      <c r="I5" s="954"/>
      <c r="J5" s="276" t="s">
        <v>346</v>
      </c>
      <c r="K5" s="517">
        <f>L5/L29*100</f>
        <v>6.457780216481426</v>
      </c>
      <c r="L5" s="274">
        <v>262.45</v>
      </c>
      <c r="M5" s="270"/>
    </row>
    <row r="6" spans="1:13" s="269" customFormat="1" ht="30" customHeight="1" thickBot="1">
      <c r="A6" s="878" t="s">
        <v>347</v>
      </c>
      <c r="B6" s="275" t="s">
        <v>348</v>
      </c>
      <c r="C6" s="885" t="s">
        <v>320</v>
      </c>
      <c r="D6" s="886"/>
      <c r="E6" s="910">
        <v>8</v>
      </c>
      <c r="F6" s="911"/>
      <c r="G6" s="276">
        <v>286.47</v>
      </c>
      <c r="H6" s="953" t="s">
        <v>349</v>
      </c>
      <c r="I6" s="954"/>
      <c r="J6" s="276" t="s">
        <v>350</v>
      </c>
      <c r="K6" s="517">
        <f>$L6/$L29*100</f>
        <v>6.1536530933124025</v>
      </c>
      <c r="L6" s="274">
        <v>250.09</v>
      </c>
      <c r="M6" s="270"/>
    </row>
    <row r="7" spans="1:12" ht="30" customHeight="1">
      <c r="A7" s="917"/>
      <c r="B7" s="918" t="s">
        <v>351</v>
      </c>
      <c r="C7" s="885" t="s">
        <v>315</v>
      </c>
      <c r="D7" s="886"/>
      <c r="E7" s="910">
        <v>6</v>
      </c>
      <c r="F7" s="911"/>
      <c r="G7" s="272">
        <v>214.85</v>
      </c>
      <c r="H7" s="953" t="s">
        <v>352</v>
      </c>
      <c r="I7" s="954"/>
      <c r="J7" s="276" t="s">
        <v>353</v>
      </c>
      <c r="K7" s="517">
        <f>$L7/$L29*100</f>
        <v>7.06800292316361</v>
      </c>
      <c r="L7" s="277">
        <v>287.25</v>
      </c>
    </row>
    <row r="8" spans="1:12" ht="30" customHeight="1">
      <c r="A8" s="917"/>
      <c r="B8" s="919"/>
      <c r="C8" s="885" t="s">
        <v>316</v>
      </c>
      <c r="D8" s="886"/>
      <c r="E8" s="941">
        <v>7.5</v>
      </c>
      <c r="F8" s="942"/>
      <c r="G8" s="276">
        <v>268.57</v>
      </c>
      <c r="H8" s="953" t="s">
        <v>354</v>
      </c>
      <c r="I8" s="954"/>
      <c r="J8" s="276" t="s">
        <v>355</v>
      </c>
      <c r="K8" s="517">
        <f>$L8/$L29*100</f>
        <v>4.91450730667874</v>
      </c>
      <c r="L8" s="277">
        <v>199.73</v>
      </c>
    </row>
    <row r="9" spans="1:12" ht="30" customHeight="1">
      <c r="A9" s="917"/>
      <c r="B9" s="879" t="s">
        <v>356</v>
      </c>
      <c r="C9" s="885" t="s">
        <v>319</v>
      </c>
      <c r="D9" s="886"/>
      <c r="E9" s="910">
        <v>5</v>
      </c>
      <c r="F9" s="911"/>
      <c r="G9" s="276">
        <v>179.04</v>
      </c>
      <c r="H9" s="937" t="s">
        <v>354</v>
      </c>
      <c r="I9" s="938"/>
      <c r="J9" s="276" t="s">
        <v>355</v>
      </c>
      <c r="K9" s="517">
        <f>$L9/$L29*100</f>
        <v>6.618455792071535</v>
      </c>
      <c r="L9" s="277">
        <v>268.98</v>
      </c>
    </row>
    <row r="10" spans="1:12" ht="30" customHeight="1">
      <c r="A10" s="917"/>
      <c r="B10" s="882"/>
      <c r="C10" s="885" t="s">
        <v>320</v>
      </c>
      <c r="D10" s="886"/>
      <c r="E10" s="941">
        <v>0.4</v>
      </c>
      <c r="F10" s="942"/>
      <c r="G10" s="276">
        <v>14.32</v>
      </c>
      <c r="H10" s="955" t="s">
        <v>357</v>
      </c>
      <c r="I10" s="954"/>
      <c r="J10" s="278" t="s">
        <v>358</v>
      </c>
      <c r="K10" s="273"/>
      <c r="L10" s="277"/>
    </row>
    <row r="11" spans="1:12" ht="30" customHeight="1">
      <c r="A11" s="917"/>
      <c r="B11" s="889" t="s">
        <v>359</v>
      </c>
      <c r="C11" s="890"/>
      <c r="D11" s="891"/>
      <c r="E11" s="943" t="s">
        <v>360</v>
      </c>
      <c r="F11" s="944"/>
      <c r="G11" s="929">
        <v>17.9</v>
      </c>
      <c r="H11" s="935" t="s">
        <v>361</v>
      </c>
      <c r="I11" s="936"/>
      <c r="J11" s="929" t="s">
        <v>362</v>
      </c>
      <c r="K11" s="931"/>
      <c r="L11" s="933"/>
    </row>
    <row r="12" spans="1:12" ht="30" customHeight="1">
      <c r="A12" s="917"/>
      <c r="B12" s="920" t="s">
        <v>363</v>
      </c>
      <c r="C12" s="921"/>
      <c r="D12" s="922"/>
      <c r="E12" s="945"/>
      <c r="F12" s="946"/>
      <c r="G12" s="930"/>
      <c r="H12" s="937"/>
      <c r="I12" s="938"/>
      <c r="J12" s="930"/>
      <c r="K12" s="932"/>
      <c r="L12" s="934"/>
    </row>
    <row r="13" spans="1:12" ht="30" customHeight="1">
      <c r="A13" s="917"/>
      <c r="B13" s="892" t="s">
        <v>364</v>
      </c>
      <c r="C13" s="893"/>
      <c r="D13" s="894"/>
      <c r="E13" s="906"/>
      <c r="F13" s="907"/>
      <c r="G13" s="279"/>
      <c r="H13" s="935"/>
      <c r="I13" s="936"/>
      <c r="J13" s="279"/>
      <c r="K13" s="281"/>
      <c r="L13" s="282"/>
    </row>
    <row r="14" spans="1:12" ht="30" customHeight="1">
      <c r="A14" s="917"/>
      <c r="B14" s="923" t="s">
        <v>365</v>
      </c>
      <c r="C14" s="924"/>
      <c r="D14" s="925"/>
      <c r="E14" s="947">
        <v>0.1</v>
      </c>
      <c r="F14" s="948"/>
      <c r="G14" s="283">
        <v>3.58</v>
      </c>
      <c r="H14" s="956" t="s">
        <v>366</v>
      </c>
      <c r="I14" s="957"/>
      <c r="J14" s="283" t="s">
        <v>367</v>
      </c>
      <c r="K14" s="284"/>
      <c r="L14" s="282"/>
    </row>
    <row r="15" spans="1:12" ht="30" customHeight="1">
      <c r="A15" s="917"/>
      <c r="B15" s="926" t="s">
        <v>368</v>
      </c>
      <c r="C15" s="927"/>
      <c r="D15" s="928"/>
      <c r="E15" s="908"/>
      <c r="F15" s="909"/>
      <c r="G15" s="276"/>
      <c r="H15" s="937"/>
      <c r="I15" s="938"/>
      <c r="J15" s="276"/>
      <c r="K15" s="285"/>
      <c r="L15" s="274"/>
    </row>
    <row r="16" spans="1:12" ht="30" customHeight="1">
      <c r="A16" s="876" t="s">
        <v>369</v>
      </c>
      <c r="B16" s="889" t="s">
        <v>370</v>
      </c>
      <c r="C16" s="890"/>
      <c r="D16" s="891"/>
      <c r="E16" s="949">
        <v>13.5</v>
      </c>
      <c r="F16" s="950"/>
      <c r="G16" s="929">
        <v>483.42</v>
      </c>
      <c r="H16" s="935" t="s">
        <v>371</v>
      </c>
      <c r="I16" s="936"/>
      <c r="J16" s="929" t="s">
        <v>372</v>
      </c>
      <c r="K16" s="931">
        <f>L16/L29*100</f>
        <v>16.434675413192128</v>
      </c>
      <c r="L16" s="933">
        <v>667.92</v>
      </c>
    </row>
    <row r="17" spans="1:12" ht="30" customHeight="1">
      <c r="A17" s="877"/>
      <c r="B17" s="900" t="s">
        <v>373</v>
      </c>
      <c r="C17" s="901"/>
      <c r="D17" s="902"/>
      <c r="E17" s="951"/>
      <c r="F17" s="952"/>
      <c r="G17" s="930"/>
      <c r="H17" s="937"/>
      <c r="I17" s="938"/>
      <c r="J17" s="930"/>
      <c r="K17" s="932"/>
      <c r="L17" s="934"/>
    </row>
    <row r="18" spans="1:12" ht="30" customHeight="1">
      <c r="A18" s="877"/>
      <c r="B18" s="889" t="s">
        <v>374</v>
      </c>
      <c r="C18" s="890"/>
      <c r="D18" s="891"/>
      <c r="E18" s="906">
        <v>1</v>
      </c>
      <c r="F18" s="907"/>
      <c r="G18" s="929">
        <v>35.81</v>
      </c>
      <c r="H18" s="935" t="s">
        <v>375</v>
      </c>
      <c r="I18" s="936"/>
      <c r="J18" s="929" t="s">
        <v>376</v>
      </c>
      <c r="K18" s="931">
        <f>L18/L29*100</f>
        <v>1.1190697056413612</v>
      </c>
      <c r="L18" s="933">
        <v>45.48</v>
      </c>
    </row>
    <row r="19" spans="1:12" ht="30" customHeight="1">
      <c r="A19" s="877"/>
      <c r="B19" s="903" t="s">
        <v>377</v>
      </c>
      <c r="C19" s="904"/>
      <c r="D19" s="905"/>
      <c r="E19" s="908"/>
      <c r="F19" s="909"/>
      <c r="G19" s="930"/>
      <c r="H19" s="937"/>
      <c r="I19" s="938"/>
      <c r="J19" s="930"/>
      <c r="K19" s="932"/>
      <c r="L19" s="934"/>
    </row>
    <row r="20" spans="1:12" ht="30" customHeight="1">
      <c r="A20" s="877"/>
      <c r="B20" s="918" t="s">
        <v>378</v>
      </c>
      <c r="C20" s="885" t="s">
        <v>319</v>
      </c>
      <c r="D20" s="886"/>
      <c r="E20" s="910">
        <v>1</v>
      </c>
      <c r="F20" s="911"/>
      <c r="G20" s="279">
        <v>35.81</v>
      </c>
      <c r="H20" s="953" t="s">
        <v>379</v>
      </c>
      <c r="I20" s="954"/>
      <c r="J20" s="279" t="s">
        <v>380</v>
      </c>
      <c r="K20" s="288">
        <f>L20/L29*100</f>
        <v>1.2908178706672342</v>
      </c>
      <c r="L20" s="277">
        <v>52.46</v>
      </c>
    </row>
    <row r="21" spans="1:12" ht="30" customHeight="1">
      <c r="A21" s="877"/>
      <c r="B21" s="919"/>
      <c r="C21" s="885" t="s">
        <v>320</v>
      </c>
      <c r="D21" s="886"/>
      <c r="E21" s="910">
        <v>6</v>
      </c>
      <c r="F21" s="911"/>
      <c r="G21" s="279">
        <v>214.85</v>
      </c>
      <c r="H21" s="953" t="s">
        <v>381</v>
      </c>
      <c r="I21" s="954"/>
      <c r="J21" s="279" t="s">
        <v>382</v>
      </c>
      <c r="K21" s="273">
        <f>L21/L29*100</f>
        <v>4.055766481549376</v>
      </c>
      <c r="L21" s="280">
        <v>164.83</v>
      </c>
    </row>
    <row r="22" spans="1:12" s="290" customFormat="1" ht="30" customHeight="1">
      <c r="A22" s="877"/>
      <c r="B22" s="887" t="s">
        <v>946</v>
      </c>
      <c r="C22" s="887" t="s">
        <v>319</v>
      </c>
      <c r="D22" s="267" t="s">
        <v>334</v>
      </c>
      <c r="E22" s="895">
        <v>22</v>
      </c>
      <c r="F22" s="289">
        <v>17</v>
      </c>
      <c r="G22" s="929">
        <v>787.79</v>
      </c>
      <c r="H22" s="961" t="s">
        <v>383</v>
      </c>
      <c r="I22" s="519" t="s">
        <v>384</v>
      </c>
      <c r="J22" s="961" t="s">
        <v>385</v>
      </c>
      <c r="K22" s="931">
        <f>L22/L29*100</f>
        <v>23.530728896259678</v>
      </c>
      <c r="L22" s="933">
        <v>956.31</v>
      </c>
    </row>
    <row r="23" spans="1:12" s="290" customFormat="1" ht="30" customHeight="1">
      <c r="A23" s="877"/>
      <c r="B23" s="916"/>
      <c r="C23" s="888"/>
      <c r="D23" s="267" t="s">
        <v>335</v>
      </c>
      <c r="E23" s="896"/>
      <c r="F23" s="289">
        <v>5</v>
      </c>
      <c r="G23" s="930"/>
      <c r="H23" s="962"/>
      <c r="I23" s="519" t="s">
        <v>386</v>
      </c>
      <c r="J23" s="962"/>
      <c r="K23" s="932"/>
      <c r="L23" s="934"/>
    </row>
    <row r="24" spans="1:42" s="290" customFormat="1" ht="30" customHeight="1">
      <c r="A24" s="877"/>
      <c r="B24" s="916"/>
      <c r="C24" s="887" t="s">
        <v>320</v>
      </c>
      <c r="D24" s="267" t="s">
        <v>334</v>
      </c>
      <c r="E24" s="895">
        <v>23</v>
      </c>
      <c r="F24" s="287">
        <v>17</v>
      </c>
      <c r="G24" s="931">
        <v>823.6</v>
      </c>
      <c r="H24" s="961" t="s">
        <v>387</v>
      </c>
      <c r="I24" s="519" t="s">
        <v>384</v>
      </c>
      <c r="J24" s="961" t="s">
        <v>388</v>
      </c>
      <c r="K24" s="931">
        <f>L24/L29*100</f>
        <v>21.573095084016348</v>
      </c>
      <c r="L24" s="933">
        <v>876.75</v>
      </c>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row>
    <row r="25" spans="1:42" s="290" customFormat="1" ht="30" customHeight="1">
      <c r="A25" s="878"/>
      <c r="B25" s="888"/>
      <c r="C25" s="888"/>
      <c r="D25" s="267" t="s">
        <v>335</v>
      </c>
      <c r="E25" s="896"/>
      <c r="F25" s="518">
        <v>6</v>
      </c>
      <c r="G25" s="932"/>
      <c r="H25" s="962"/>
      <c r="I25" s="520" t="s">
        <v>389</v>
      </c>
      <c r="J25" s="962"/>
      <c r="K25" s="932"/>
      <c r="L25" s="934"/>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row>
    <row r="26" spans="1:14" ht="30" customHeight="1">
      <c r="A26" s="286"/>
      <c r="B26" s="897" t="s">
        <v>390</v>
      </c>
      <c r="C26" s="898"/>
      <c r="D26" s="899"/>
      <c r="E26" s="292"/>
      <c r="F26" s="293"/>
      <c r="G26" s="293"/>
      <c r="H26" s="291"/>
      <c r="I26" s="291"/>
      <c r="J26" s="292"/>
      <c r="K26" s="273">
        <v>0.13</v>
      </c>
      <c r="L26" s="277">
        <v>5.23</v>
      </c>
      <c r="M26" s="290"/>
      <c r="N26" s="290"/>
    </row>
    <row r="27" spans="1:14" ht="30" customHeight="1">
      <c r="A27" s="294"/>
      <c r="B27" s="897" t="s">
        <v>391</v>
      </c>
      <c r="C27" s="898"/>
      <c r="D27" s="899"/>
      <c r="E27" s="292"/>
      <c r="F27" s="293"/>
      <c r="G27" s="293"/>
      <c r="H27" s="295"/>
      <c r="I27" s="295"/>
      <c r="J27" s="292"/>
      <c r="K27" s="273">
        <v>0.62</v>
      </c>
      <c r="L27" s="280">
        <v>25.35</v>
      </c>
      <c r="M27" s="290"/>
      <c r="N27" s="290"/>
    </row>
    <row r="28" spans="1:14" ht="30" customHeight="1">
      <c r="A28" s="294"/>
      <c r="B28" s="897" t="s">
        <v>392</v>
      </c>
      <c r="C28" s="898"/>
      <c r="D28" s="899"/>
      <c r="E28" s="296"/>
      <c r="F28" s="297"/>
      <c r="G28" s="297"/>
      <c r="H28" s="291"/>
      <c r="I28" s="295"/>
      <c r="J28" s="296"/>
      <c r="K28" s="273">
        <v>0.03</v>
      </c>
      <c r="L28" s="280">
        <v>1.26</v>
      </c>
      <c r="M28" s="290"/>
      <c r="N28" s="290"/>
    </row>
    <row r="29" spans="1:14" ht="30" customHeight="1">
      <c r="A29" s="298"/>
      <c r="B29" s="958" t="s">
        <v>845</v>
      </c>
      <c r="C29" s="959"/>
      <c r="D29" s="960"/>
      <c r="E29" s="287">
        <v>100</v>
      </c>
      <c r="F29" s="287"/>
      <c r="G29" s="277">
        <v>3580.87</v>
      </c>
      <c r="H29" s="291"/>
      <c r="I29" s="291"/>
      <c r="J29" s="299"/>
      <c r="K29" s="277">
        <f>SUM(K5:K28)</f>
        <v>99.99655278303383</v>
      </c>
      <c r="L29" s="277">
        <f>SUM(L5:L28)</f>
        <v>4064.09</v>
      </c>
      <c r="M29" s="290"/>
      <c r="N29" s="290"/>
    </row>
    <row r="30" spans="1:14" ht="18.75" customHeight="1">
      <c r="A30" s="300"/>
      <c r="B30" s="301"/>
      <c r="C30" s="301"/>
      <c r="D30" s="301"/>
      <c r="E30" s="302"/>
      <c r="F30" s="302"/>
      <c r="G30" s="303"/>
      <c r="H30" s="302"/>
      <c r="I30" s="302"/>
      <c r="J30" s="302"/>
      <c r="K30" s="302"/>
      <c r="L30" s="304"/>
      <c r="M30" s="290"/>
      <c r="N30" s="290"/>
    </row>
    <row r="31" spans="1:14" ht="21" customHeight="1">
      <c r="A31" s="305"/>
      <c r="B31" s="305"/>
      <c r="C31" s="305"/>
      <c r="D31" s="305"/>
      <c r="E31" s="305"/>
      <c r="F31" s="305"/>
      <c r="G31" s="305"/>
      <c r="H31" s="305"/>
      <c r="I31" s="305"/>
      <c r="J31" s="305"/>
      <c r="K31" s="305"/>
      <c r="L31" s="306"/>
      <c r="M31" s="290"/>
      <c r="N31" s="290"/>
    </row>
    <row r="32" spans="1:12" s="307" customFormat="1" ht="21" customHeight="1">
      <c r="A32" s="305"/>
      <c r="B32" s="305"/>
      <c r="C32" s="305"/>
      <c r="D32" s="305"/>
      <c r="E32" s="305"/>
      <c r="F32" s="305"/>
      <c r="G32" s="305"/>
      <c r="H32" s="305"/>
      <c r="I32" s="305"/>
      <c r="J32" s="305"/>
      <c r="K32" s="305"/>
      <c r="L32" s="306"/>
    </row>
    <row r="33" spans="1:12" s="307" customFormat="1" ht="21" customHeight="1">
      <c r="A33" s="305"/>
      <c r="B33" s="305"/>
      <c r="C33" s="305"/>
      <c r="D33" s="305"/>
      <c r="E33" s="305"/>
      <c r="F33" s="305"/>
      <c r="G33" s="305"/>
      <c r="H33" s="305"/>
      <c r="I33" s="305"/>
      <c r="J33" s="305"/>
      <c r="K33" s="305"/>
      <c r="L33" s="306"/>
    </row>
    <row r="34" spans="1:12" s="307" customFormat="1" ht="19.5" customHeight="1">
      <c r="A34" s="305"/>
      <c r="B34" s="305"/>
      <c r="C34" s="305"/>
      <c r="D34" s="305"/>
      <c r="E34" s="305"/>
      <c r="F34" s="305"/>
      <c r="G34" s="305"/>
      <c r="H34" s="305"/>
      <c r="I34" s="305"/>
      <c r="J34" s="305"/>
      <c r="K34" s="305"/>
      <c r="L34" s="306"/>
    </row>
    <row r="35" spans="1:12" s="307" customFormat="1" ht="19.5" customHeight="1">
      <c r="A35" s="305"/>
      <c r="B35" s="305"/>
      <c r="C35" s="305"/>
      <c r="D35" s="305"/>
      <c r="E35" s="305"/>
      <c r="F35" s="305"/>
      <c r="G35" s="305"/>
      <c r="H35" s="305"/>
      <c r="I35" s="305"/>
      <c r="J35" s="305"/>
      <c r="K35" s="305"/>
      <c r="L35" s="308"/>
    </row>
    <row r="36" spans="1:12" s="307" customFormat="1" ht="16.5" customHeight="1">
      <c r="A36" s="305"/>
      <c r="B36" s="305"/>
      <c r="C36" s="305"/>
      <c r="D36" s="305"/>
      <c r="E36" s="305"/>
      <c r="F36" s="305"/>
      <c r="G36" s="305"/>
      <c r="H36" s="305"/>
      <c r="I36" s="305"/>
      <c r="J36" s="305"/>
      <c r="K36" s="305"/>
      <c r="L36" s="308"/>
    </row>
    <row r="37" spans="1:13" s="312" customFormat="1" ht="20.25" customHeight="1">
      <c r="A37" s="309"/>
      <c r="B37" s="309"/>
      <c r="C37" s="309"/>
      <c r="D37" s="309"/>
      <c r="E37" s="309"/>
      <c r="F37" s="309"/>
      <c r="G37" s="309"/>
      <c r="H37" s="309"/>
      <c r="I37" s="309"/>
      <c r="J37" s="309"/>
      <c r="K37" s="309"/>
      <c r="L37" s="310"/>
      <c r="M37" s="311"/>
    </row>
    <row r="38" spans="1:13" s="312" customFormat="1" ht="15" customHeight="1">
      <c r="A38" s="313"/>
      <c r="B38" s="313"/>
      <c r="C38" s="313"/>
      <c r="D38" s="313"/>
      <c r="E38" s="313"/>
      <c r="F38" s="313"/>
      <c r="G38" s="313"/>
      <c r="H38" s="313"/>
      <c r="I38" s="313"/>
      <c r="J38" s="313"/>
      <c r="K38" s="313"/>
      <c r="L38" s="310"/>
      <c r="M38" s="311"/>
    </row>
    <row r="39" spans="1:13" s="312" customFormat="1" ht="19.5" customHeight="1">
      <c r="A39" s="313"/>
      <c r="B39" s="313"/>
      <c r="C39" s="313"/>
      <c r="D39" s="313"/>
      <c r="E39" s="313"/>
      <c r="F39" s="313"/>
      <c r="G39" s="313"/>
      <c r="H39" s="313"/>
      <c r="I39" s="313"/>
      <c r="J39" s="313"/>
      <c r="K39" s="313"/>
      <c r="L39" s="310"/>
      <c r="M39" s="311"/>
    </row>
    <row r="40" spans="1:13" s="312" customFormat="1" ht="16.5" customHeight="1">
      <c r="A40" s="313"/>
      <c r="B40" s="313"/>
      <c r="C40" s="313"/>
      <c r="D40" s="313"/>
      <c r="E40" s="313"/>
      <c r="F40" s="313"/>
      <c r="G40" s="313"/>
      <c r="H40" s="313"/>
      <c r="I40" s="313"/>
      <c r="J40" s="313"/>
      <c r="K40" s="313"/>
      <c r="L40" s="310"/>
      <c r="M40" s="311"/>
    </row>
    <row r="41" spans="1:12" s="307" customFormat="1" ht="17.25">
      <c r="A41" s="313"/>
      <c r="B41" s="313"/>
      <c r="C41" s="313"/>
      <c r="D41" s="313"/>
      <c r="E41" s="313"/>
      <c r="F41" s="313"/>
      <c r="G41" s="313"/>
      <c r="H41" s="313"/>
      <c r="I41" s="313"/>
      <c r="J41" s="305"/>
      <c r="K41" s="305"/>
      <c r="L41" s="308"/>
    </row>
    <row r="42" spans="5:9" ht="37.5" customHeight="1">
      <c r="E42" s="314"/>
      <c r="F42" s="314"/>
      <c r="H42" s="315"/>
      <c r="I42" s="315"/>
    </row>
    <row r="44" ht="37.5" customHeight="1">
      <c r="G44" s="314"/>
    </row>
  </sheetData>
  <mergeCells count="90">
    <mergeCell ref="K24:K25"/>
    <mergeCell ref="L24:L25"/>
    <mergeCell ref="H20:I20"/>
    <mergeCell ref="H21:I21"/>
    <mergeCell ref="K22:K23"/>
    <mergeCell ref="L22:L23"/>
    <mergeCell ref="H24:H25"/>
    <mergeCell ref="J22:J23"/>
    <mergeCell ref="J24:J25"/>
    <mergeCell ref="H22:H23"/>
    <mergeCell ref="B29:D29"/>
    <mergeCell ref="G24:G25"/>
    <mergeCell ref="G22:G23"/>
    <mergeCell ref="C20:D20"/>
    <mergeCell ref="C21:D21"/>
    <mergeCell ref="B27:D27"/>
    <mergeCell ref="B26:D26"/>
    <mergeCell ref="H5:I5"/>
    <mergeCell ref="H6:I6"/>
    <mergeCell ref="H7:I7"/>
    <mergeCell ref="H15:I15"/>
    <mergeCell ref="H10:I10"/>
    <mergeCell ref="H11:I12"/>
    <mergeCell ref="H13:I13"/>
    <mergeCell ref="H14:I14"/>
    <mergeCell ref="H8:I8"/>
    <mergeCell ref="H9:I9"/>
    <mergeCell ref="E13:F13"/>
    <mergeCell ref="E14:F14"/>
    <mergeCell ref="E15:F15"/>
    <mergeCell ref="E16:F17"/>
    <mergeCell ref="E8:F8"/>
    <mergeCell ref="E9:F9"/>
    <mergeCell ref="E10:F10"/>
    <mergeCell ref="E11:F12"/>
    <mergeCell ref="E5:F5"/>
    <mergeCell ref="E4:F4"/>
    <mergeCell ref="E6:F6"/>
    <mergeCell ref="E7:F7"/>
    <mergeCell ref="K16:K17"/>
    <mergeCell ref="L16:L17"/>
    <mergeCell ref="G18:G19"/>
    <mergeCell ref="J18:J19"/>
    <mergeCell ref="K18:K19"/>
    <mergeCell ref="L18:L19"/>
    <mergeCell ref="G16:G17"/>
    <mergeCell ref="J16:J17"/>
    <mergeCell ref="H16:I17"/>
    <mergeCell ref="H18:I19"/>
    <mergeCell ref="J11:J12"/>
    <mergeCell ref="K11:K12"/>
    <mergeCell ref="L11:L12"/>
    <mergeCell ref="G11:G12"/>
    <mergeCell ref="B9:B10"/>
    <mergeCell ref="B22:B25"/>
    <mergeCell ref="C22:C23"/>
    <mergeCell ref="A6:A15"/>
    <mergeCell ref="B7:B8"/>
    <mergeCell ref="B20:B21"/>
    <mergeCell ref="B12:D12"/>
    <mergeCell ref="B14:D14"/>
    <mergeCell ref="B15:D15"/>
    <mergeCell ref="B16:D16"/>
    <mergeCell ref="K3:L3"/>
    <mergeCell ref="A1:L1"/>
    <mergeCell ref="A3:A4"/>
    <mergeCell ref="H3:J3"/>
    <mergeCell ref="A2:L2"/>
    <mergeCell ref="E3:G3"/>
    <mergeCell ref="H4:I4"/>
    <mergeCell ref="B13:D13"/>
    <mergeCell ref="E22:E23"/>
    <mergeCell ref="E24:E25"/>
    <mergeCell ref="B28:D28"/>
    <mergeCell ref="B17:D17"/>
    <mergeCell ref="B18:D18"/>
    <mergeCell ref="B19:D19"/>
    <mergeCell ref="E18:F19"/>
    <mergeCell ref="E20:F20"/>
    <mergeCell ref="E21:F21"/>
    <mergeCell ref="A16:A25"/>
    <mergeCell ref="B3:D4"/>
    <mergeCell ref="C5:D5"/>
    <mergeCell ref="C6:D6"/>
    <mergeCell ref="C7:D7"/>
    <mergeCell ref="C8:D8"/>
    <mergeCell ref="C9:D9"/>
    <mergeCell ref="C10:D10"/>
    <mergeCell ref="C24:C25"/>
    <mergeCell ref="B11:D11"/>
  </mergeCells>
  <printOptions/>
  <pageMargins left="0.6299212598425197" right="0" top="0.5905511811023623" bottom="0.7874015748031497" header="0" footer="0"/>
  <pageSetup horizontalDpi="600" verticalDpi="600" orientation="portrait" paperSize="9" scale="85" r:id="rId1"/>
</worksheet>
</file>

<file path=xl/worksheets/sheet52.xml><?xml version="1.0" encoding="utf-8"?>
<worksheet xmlns="http://schemas.openxmlformats.org/spreadsheetml/2006/main" xmlns:r="http://schemas.openxmlformats.org/officeDocument/2006/relationships">
  <dimension ref="A1:V23"/>
  <sheetViews>
    <sheetView zoomScale="75" zoomScaleNormal="75" workbookViewId="0" topLeftCell="A13">
      <selection activeCell="G6" sqref="G6"/>
    </sheetView>
  </sheetViews>
  <sheetFormatPr defaultColWidth="9.00390625" defaultRowHeight="30" customHeight="1"/>
  <cols>
    <col min="1" max="3" width="18.625" style="335" customWidth="1"/>
    <col min="4" max="4" width="24.875" style="335" customWidth="1"/>
    <col min="5" max="7" width="18.625" style="335" customWidth="1"/>
    <col min="8" max="8" width="17.125" style="335" customWidth="1"/>
    <col min="9" max="10" width="18.625" style="335" customWidth="1"/>
    <col min="11" max="16384" width="29.875" style="317" customWidth="1"/>
  </cols>
  <sheetData>
    <row r="1" spans="1:10" s="81" customFormat="1" ht="33" customHeight="1">
      <c r="A1" s="691" t="s">
        <v>393</v>
      </c>
      <c r="B1" s="691"/>
      <c r="C1" s="691"/>
      <c r="D1" s="691"/>
      <c r="E1" s="691"/>
      <c r="F1" s="578" t="s">
        <v>394</v>
      </c>
      <c r="G1" s="578"/>
      <c r="H1" s="578"/>
      <c r="I1" s="578"/>
      <c r="J1" s="578"/>
    </row>
    <row r="2" spans="1:10" ht="33" customHeight="1">
      <c r="A2" s="966" t="s">
        <v>235</v>
      </c>
      <c r="B2" s="966"/>
      <c r="C2" s="966"/>
      <c r="D2" s="966"/>
      <c r="E2" s="966"/>
      <c r="F2" s="967" t="s">
        <v>236</v>
      </c>
      <c r="G2" s="967"/>
      <c r="H2" s="967"/>
      <c r="I2" s="968" t="s">
        <v>395</v>
      </c>
      <c r="J2" s="968"/>
    </row>
    <row r="3" spans="1:10" s="318" customFormat="1" ht="24.75" customHeight="1">
      <c r="A3" s="973" t="s">
        <v>454</v>
      </c>
      <c r="B3" s="970" t="s">
        <v>104</v>
      </c>
      <c r="C3" s="970" t="s">
        <v>105</v>
      </c>
      <c r="D3" s="970" t="s">
        <v>106</v>
      </c>
      <c r="E3" s="970" t="s">
        <v>107</v>
      </c>
      <c r="F3" s="976" t="s">
        <v>108</v>
      </c>
      <c r="G3" s="970" t="s">
        <v>109</v>
      </c>
      <c r="H3" s="963" t="s">
        <v>943</v>
      </c>
      <c r="I3" s="970" t="s">
        <v>944</v>
      </c>
      <c r="J3" s="963" t="s">
        <v>234</v>
      </c>
    </row>
    <row r="4" spans="1:10" s="318" customFormat="1" ht="24.75" customHeight="1">
      <c r="A4" s="974"/>
      <c r="B4" s="971"/>
      <c r="C4" s="971"/>
      <c r="D4" s="971"/>
      <c r="E4" s="971"/>
      <c r="F4" s="977"/>
      <c r="G4" s="971"/>
      <c r="H4" s="964"/>
      <c r="I4" s="971"/>
      <c r="J4" s="964"/>
    </row>
    <row r="5" spans="1:10" s="318" customFormat="1" ht="24.75" customHeight="1">
      <c r="A5" s="975"/>
      <c r="B5" s="972"/>
      <c r="C5" s="972"/>
      <c r="D5" s="972"/>
      <c r="E5" s="972"/>
      <c r="F5" s="978"/>
      <c r="G5" s="972"/>
      <c r="H5" s="965"/>
      <c r="I5" s="972"/>
      <c r="J5" s="965"/>
    </row>
    <row r="6" spans="1:10" s="318" customFormat="1" ht="54.75" customHeight="1">
      <c r="A6" s="10" t="s">
        <v>463</v>
      </c>
      <c r="B6" s="322">
        <v>74539791</v>
      </c>
      <c r="C6" s="323">
        <v>483486</v>
      </c>
      <c r="D6" s="319">
        <f aca="true" t="shared" si="0" ref="D6:D17">C6/B6*12*100</f>
        <v>7.783536715309546</v>
      </c>
      <c r="E6" s="323">
        <v>419450</v>
      </c>
      <c r="F6" s="319">
        <v>6.93</v>
      </c>
      <c r="G6" s="324">
        <f aca="true" t="shared" si="1" ref="G6:G17">C6-E6</f>
        <v>64036</v>
      </c>
      <c r="H6" s="319">
        <f aca="true" t="shared" si="2" ref="H6:H17">D6-F6</f>
        <v>0.8535367153095459</v>
      </c>
      <c r="I6" s="325">
        <v>483486</v>
      </c>
      <c r="J6" s="320">
        <v>7.784</v>
      </c>
    </row>
    <row r="7" spans="1:10" s="321" customFormat="1" ht="54.75" customHeight="1">
      <c r="A7" s="10" t="s">
        <v>464</v>
      </c>
      <c r="B7" s="322">
        <v>334904817</v>
      </c>
      <c r="C7" s="323">
        <v>3466232</v>
      </c>
      <c r="D7" s="319">
        <f t="shared" si="0"/>
        <v>12.419882273595368</v>
      </c>
      <c r="E7" s="323">
        <v>1737107</v>
      </c>
      <c r="F7" s="319">
        <v>6.292</v>
      </c>
      <c r="G7" s="324">
        <f t="shared" si="1"/>
        <v>1729125</v>
      </c>
      <c r="H7" s="319">
        <f t="shared" si="2"/>
        <v>6.127882273595368</v>
      </c>
      <c r="I7" s="325">
        <v>3419234</v>
      </c>
      <c r="J7" s="320">
        <v>12.251</v>
      </c>
    </row>
    <row r="8" spans="1:10" ht="54.75" customHeight="1">
      <c r="A8" s="10" t="s">
        <v>465</v>
      </c>
      <c r="B8" s="322">
        <v>695573278</v>
      </c>
      <c r="C8" s="323">
        <v>5285585</v>
      </c>
      <c r="D8" s="319">
        <f t="shared" si="0"/>
        <v>9.118668299388005</v>
      </c>
      <c r="E8" s="323">
        <v>3524785</v>
      </c>
      <c r="F8" s="319">
        <v>6.313</v>
      </c>
      <c r="G8" s="324">
        <f t="shared" si="1"/>
        <v>1760800</v>
      </c>
      <c r="H8" s="319">
        <f t="shared" si="2"/>
        <v>2.8056682993880058</v>
      </c>
      <c r="I8" s="325">
        <v>1550558</v>
      </c>
      <c r="J8" s="320">
        <v>2.675</v>
      </c>
    </row>
    <row r="9" spans="1:10" ht="54.75" customHeight="1">
      <c r="A9" s="10" t="s">
        <v>466</v>
      </c>
      <c r="B9" s="322">
        <v>1085046158</v>
      </c>
      <c r="C9" s="323">
        <v>7397087</v>
      </c>
      <c r="D9" s="319">
        <f t="shared" si="0"/>
        <v>8.180762020632859</v>
      </c>
      <c r="E9" s="323">
        <v>5058429</v>
      </c>
      <c r="F9" s="319">
        <v>5.846</v>
      </c>
      <c r="G9" s="324">
        <f t="shared" si="1"/>
        <v>2338658</v>
      </c>
      <c r="H9" s="319">
        <f t="shared" si="2"/>
        <v>2.3347620206328585</v>
      </c>
      <c r="I9" s="325">
        <v>11039617</v>
      </c>
      <c r="J9" s="320">
        <v>12.209</v>
      </c>
    </row>
    <row r="10" spans="1:10" ht="54.75" customHeight="1">
      <c r="A10" s="14" t="s">
        <v>942</v>
      </c>
      <c r="B10" s="322">
        <v>2369535045</v>
      </c>
      <c r="C10" s="323">
        <v>19692017</v>
      </c>
      <c r="D10" s="319">
        <f t="shared" si="0"/>
        <v>9.972597978604702</v>
      </c>
      <c r="E10" s="323">
        <v>9634859</v>
      </c>
      <c r="F10" s="319">
        <v>5.142</v>
      </c>
      <c r="G10" s="324">
        <f t="shared" si="1"/>
        <v>10057158</v>
      </c>
      <c r="H10" s="319">
        <f t="shared" si="2"/>
        <v>4.830597978604701</v>
      </c>
      <c r="I10" s="325">
        <v>-17182735</v>
      </c>
      <c r="J10" s="320">
        <v>-8.702</v>
      </c>
    </row>
    <row r="11" spans="1:22" ht="54.75" customHeight="1">
      <c r="A11" s="10" t="s">
        <v>468</v>
      </c>
      <c r="B11" s="322">
        <v>1706801343</v>
      </c>
      <c r="C11" s="323">
        <v>6713407</v>
      </c>
      <c r="D11" s="319">
        <f t="shared" si="0"/>
        <v>4.719991833285077</v>
      </c>
      <c r="E11" s="324">
        <v>6676997</v>
      </c>
      <c r="F11" s="326">
        <v>4.016</v>
      </c>
      <c r="G11" s="324">
        <f t="shared" si="1"/>
        <v>36410</v>
      </c>
      <c r="H11" s="319">
        <f t="shared" si="2"/>
        <v>0.7039918332850768</v>
      </c>
      <c r="I11" s="325">
        <v>5471167</v>
      </c>
      <c r="J11" s="320">
        <v>3.847</v>
      </c>
      <c r="K11" s="327"/>
      <c r="L11" s="327"/>
      <c r="M11" s="327"/>
      <c r="N11" s="327"/>
      <c r="O11" s="327"/>
      <c r="P11" s="327"/>
      <c r="Q11" s="327"/>
      <c r="R11" s="328"/>
      <c r="S11" s="328"/>
      <c r="T11" s="328"/>
      <c r="U11" s="328"/>
      <c r="V11" s="328"/>
    </row>
    <row r="12" spans="1:22" ht="54.75" customHeight="1">
      <c r="A12" s="10" t="s">
        <v>469</v>
      </c>
      <c r="B12" s="322">
        <v>2101651566</v>
      </c>
      <c r="C12" s="323">
        <v>4543430</v>
      </c>
      <c r="D12" s="319">
        <f t="shared" si="0"/>
        <v>2.594205475447494</v>
      </c>
      <c r="E12" s="324">
        <v>4473896</v>
      </c>
      <c r="F12" s="326">
        <v>2.246</v>
      </c>
      <c r="G12" s="324">
        <f t="shared" si="1"/>
        <v>69534</v>
      </c>
      <c r="H12" s="319">
        <f t="shared" si="2"/>
        <v>0.3482054754474939</v>
      </c>
      <c r="I12" s="325">
        <v>-4425518</v>
      </c>
      <c r="J12" s="320">
        <v>-2.527</v>
      </c>
      <c r="K12" s="327"/>
      <c r="L12" s="327"/>
      <c r="M12" s="327"/>
      <c r="N12" s="327"/>
      <c r="O12" s="327"/>
      <c r="P12" s="327"/>
      <c r="Q12" s="327"/>
      <c r="R12" s="328"/>
      <c r="S12" s="328"/>
      <c r="T12" s="328"/>
      <c r="U12" s="328"/>
      <c r="V12" s="328"/>
    </row>
    <row r="13" spans="1:22" ht="54.75" customHeight="1">
      <c r="A13" s="10" t="s">
        <v>470</v>
      </c>
      <c r="B13" s="322">
        <v>2435514817</v>
      </c>
      <c r="C13" s="323">
        <v>3950210</v>
      </c>
      <c r="D13" s="319">
        <f t="shared" si="0"/>
        <v>1.9463039054054745</v>
      </c>
      <c r="E13" s="324">
        <v>3613930</v>
      </c>
      <c r="F13" s="326">
        <v>1.567</v>
      </c>
      <c r="G13" s="324">
        <f t="shared" si="1"/>
        <v>336280</v>
      </c>
      <c r="H13" s="319">
        <f t="shared" si="2"/>
        <v>0.37930390540547454</v>
      </c>
      <c r="I13" s="325">
        <v>16497871</v>
      </c>
      <c r="J13" s="320">
        <v>8.129</v>
      </c>
      <c r="K13" s="327"/>
      <c r="L13" s="327"/>
      <c r="M13" s="327"/>
      <c r="N13" s="327"/>
      <c r="O13" s="327"/>
      <c r="P13" s="327"/>
      <c r="Q13" s="327"/>
      <c r="R13" s="328"/>
      <c r="S13" s="328"/>
      <c r="T13" s="328"/>
      <c r="U13" s="328"/>
      <c r="V13" s="328"/>
    </row>
    <row r="14" spans="1:22" ht="54.75" customHeight="1">
      <c r="A14" s="10" t="s">
        <v>471</v>
      </c>
      <c r="B14" s="322">
        <v>2891033137</v>
      </c>
      <c r="C14" s="323">
        <v>6331973</v>
      </c>
      <c r="D14" s="319">
        <f t="shared" si="0"/>
        <v>2.6282533751532022</v>
      </c>
      <c r="E14" s="329">
        <v>3872001</v>
      </c>
      <c r="F14" s="326">
        <v>1.496</v>
      </c>
      <c r="G14" s="324">
        <f t="shared" si="1"/>
        <v>2459972</v>
      </c>
      <c r="H14" s="319">
        <f t="shared" si="2"/>
        <v>1.1322533751532022</v>
      </c>
      <c r="I14" s="325">
        <v>5313579</v>
      </c>
      <c r="J14" s="320">
        <f>I14/B14*12*100</f>
        <v>2.2055419283836453</v>
      </c>
      <c r="K14" s="327"/>
      <c r="L14" s="327"/>
      <c r="M14" s="327"/>
      <c r="N14" s="327"/>
      <c r="O14" s="327"/>
      <c r="P14" s="327"/>
      <c r="Q14" s="327"/>
      <c r="R14" s="328"/>
      <c r="S14" s="328"/>
      <c r="T14" s="328"/>
      <c r="U14" s="328"/>
      <c r="V14" s="328"/>
    </row>
    <row r="15" spans="1:22" ht="54.75" customHeight="1">
      <c r="A15" s="10" t="s">
        <v>396</v>
      </c>
      <c r="B15" s="322">
        <v>3250034323</v>
      </c>
      <c r="C15" s="323">
        <v>9914408</v>
      </c>
      <c r="D15" s="319">
        <f t="shared" si="0"/>
        <v>3.6606658322974273</v>
      </c>
      <c r="E15" s="329">
        <v>5230215</v>
      </c>
      <c r="F15" s="326">
        <v>1.812</v>
      </c>
      <c r="G15" s="324">
        <f t="shared" si="1"/>
        <v>4684193</v>
      </c>
      <c r="H15" s="319">
        <f t="shared" si="2"/>
        <v>1.8486658322974272</v>
      </c>
      <c r="I15" s="325">
        <v>10273219</v>
      </c>
      <c r="J15" s="320">
        <f>I15/B15*12*100</f>
        <v>3.793148494696682</v>
      </c>
      <c r="K15" s="327"/>
      <c r="L15" s="327"/>
      <c r="M15" s="327"/>
      <c r="N15" s="327"/>
      <c r="O15" s="327"/>
      <c r="P15" s="327"/>
      <c r="Q15" s="327"/>
      <c r="R15" s="328"/>
      <c r="S15" s="328"/>
      <c r="T15" s="328"/>
      <c r="U15" s="328"/>
      <c r="V15" s="328"/>
    </row>
    <row r="16" spans="1:22" ht="54.75" customHeight="1">
      <c r="A16" s="10" t="s">
        <v>472</v>
      </c>
      <c r="B16" s="322">
        <v>3804746003</v>
      </c>
      <c r="C16" s="323">
        <v>14095909</v>
      </c>
      <c r="D16" s="319">
        <f t="shared" si="0"/>
        <v>4.445787126568407</v>
      </c>
      <c r="E16" s="330">
        <v>6992574</v>
      </c>
      <c r="F16" s="326">
        <v>2.175</v>
      </c>
      <c r="G16" s="324">
        <f t="shared" si="1"/>
        <v>7103335</v>
      </c>
      <c r="H16" s="319">
        <f t="shared" si="2"/>
        <v>2.2707871265684068</v>
      </c>
      <c r="I16" s="325">
        <v>28752660</v>
      </c>
      <c r="J16" s="320">
        <f>I16/B16*12*100</f>
        <v>9.068461330347574</v>
      </c>
      <c r="K16" s="327"/>
      <c r="L16" s="327"/>
      <c r="M16" s="327"/>
      <c r="N16" s="327"/>
      <c r="O16" s="327"/>
      <c r="P16" s="327"/>
      <c r="Q16" s="327"/>
      <c r="R16" s="328"/>
      <c r="S16" s="328"/>
      <c r="T16" s="328"/>
      <c r="U16" s="328"/>
      <c r="V16" s="328"/>
    </row>
    <row r="17" spans="1:22" ht="54.75" customHeight="1">
      <c r="A17" s="10" t="s">
        <v>397</v>
      </c>
      <c r="B17" s="322">
        <v>4505483853</v>
      </c>
      <c r="C17" s="323">
        <v>21088007</v>
      </c>
      <c r="D17" s="319">
        <f t="shared" si="0"/>
        <v>5.61662392445378</v>
      </c>
      <c r="E17" s="330">
        <v>8816038</v>
      </c>
      <c r="F17" s="326">
        <v>2.473</v>
      </c>
      <c r="G17" s="324">
        <f t="shared" si="1"/>
        <v>12271969</v>
      </c>
      <c r="H17" s="319">
        <f t="shared" si="2"/>
        <v>3.14362392445378</v>
      </c>
      <c r="I17" s="325">
        <v>21403471</v>
      </c>
      <c r="J17" s="320">
        <f>I17/B17*12*100</f>
        <v>5.700645266522943</v>
      </c>
      <c r="K17" s="327"/>
      <c r="L17" s="327"/>
      <c r="M17" s="327"/>
      <c r="N17" s="327"/>
      <c r="O17" s="327"/>
      <c r="P17" s="327"/>
      <c r="Q17" s="327"/>
      <c r="R17" s="328"/>
      <c r="S17" s="328"/>
      <c r="T17" s="328"/>
      <c r="U17" s="328"/>
      <c r="V17" s="328"/>
    </row>
    <row r="18" spans="1:11" s="1" customFormat="1" ht="30" customHeight="1">
      <c r="A18" s="57" t="s">
        <v>398</v>
      </c>
      <c r="B18" s="57"/>
      <c r="C18" s="57"/>
      <c r="D18" s="57"/>
      <c r="E18" s="57"/>
      <c r="F18" s="57"/>
      <c r="G18" s="57"/>
      <c r="H18" s="57"/>
      <c r="I18" s="57"/>
      <c r="J18" s="57"/>
      <c r="K18" s="57"/>
    </row>
    <row r="19" spans="1:21" s="333" customFormat="1" ht="19.5" customHeight="1">
      <c r="A19" s="331"/>
      <c r="B19" s="332"/>
      <c r="C19" s="332"/>
      <c r="D19" s="332"/>
      <c r="E19" s="332"/>
      <c r="F19" s="332"/>
      <c r="G19" s="332"/>
      <c r="H19" s="332"/>
      <c r="I19" s="332"/>
      <c r="J19" s="332"/>
      <c r="K19" s="332"/>
      <c r="L19" s="332"/>
      <c r="M19" s="332"/>
      <c r="N19" s="332"/>
      <c r="O19" s="331"/>
      <c r="P19" s="332"/>
      <c r="Q19" s="332"/>
      <c r="R19" s="332"/>
      <c r="S19" s="332"/>
      <c r="T19" s="332"/>
      <c r="U19" s="332"/>
    </row>
    <row r="20" spans="1:11" s="1" customFormat="1" ht="18" customHeight="1">
      <c r="A20" s="969"/>
      <c r="B20" s="969"/>
      <c r="C20" s="969"/>
      <c r="D20" s="969"/>
      <c r="E20" s="969"/>
      <c r="F20" s="969"/>
      <c r="G20" s="969"/>
      <c r="H20" s="969"/>
      <c r="I20" s="969"/>
      <c r="J20" s="969"/>
      <c r="K20" s="969"/>
    </row>
    <row r="21" spans="1:10" ht="30" customHeight="1">
      <c r="A21" s="334"/>
      <c r="B21" s="334"/>
      <c r="C21" s="334"/>
      <c r="D21" s="334"/>
      <c r="E21" s="334"/>
      <c r="F21" s="334"/>
      <c r="G21" s="334"/>
      <c r="H21" s="334"/>
      <c r="I21" s="334"/>
      <c r="J21" s="334"/>
    </row>
    <row r="22" spans="1:10" ht="30" customHeight="1">
      <c r="A22" s="334"/>
      <c r="B22" s="334"/>
      <c r="C22" s="334"/>
      <c r="D22" s="334"/>
      <c r="E22" s="334"/>
      <c r="F22" s="334"/>
      <c r="G22" s="334"/>
      <c r="H22" s="334"/>
      <c r="I22" s="334"/>
      <c r="J22" s="334"/>
    </row>
    <row r="23" spans="1:10" ht="30" customHeight="1">
      <c r="A23" s="334"/>
      <c r="B23" s="334"/>
      <c r="C23" s="334"/>
      <c r="D23" s="334"/>
      <c r="E23" s="334"/>
      <c r="F23" s="334"/>
      <c r="G23" s="334"/>
      <c r="H23" s="334"/>
      <c r="I23" s="334"/>
      <c r="J23" s="334"/>
    </row>
  </sheetData>
  <mergeCells count="16">
    <mergeCell ref="A20:K20"/>
    <mergeCell ref="G3:G5"/>
    <mergeCell ref="A3:A5"/>
    <mergeCell ref="F3:F5"/>
    <mergeCell ref="I3:I5"/>
    <mergeCell ref="J3:J5"/>
    <mergeCell ref="B3:B5"/>
    <mergeCell ref="C3:C5"/>
    <mergeCell ref="D3:D5"/>
    <mergeCell ref="E3:E5"/>
    <mergeCell ref="H3:H5"/>
    <mergeCell ref="A1:E1"/>
    <mergeCell ref="A2:E2"/>
    <mergeCell ref="F1:J1"/>
    <mergeCell ref="F2:H2"/>
    <mergeCell ref="I2:J2"/>
  </mergeCells>
  <printOptions horizontalCentered="1"/>
  <pageMargins left="0" right="0" top="0" bottom="0" header="0" footer="0"/>
  <pageSetup horizontalDpi="400" verticalDpi="400" orientation="portrait" pageOrder="overThenDown" paperSize="9" r:id="rId1"/>
</worksheet>
</file>

<file path=xl/worksheets/sheet53.xml><?xml version="1.0" encoding="utf-8"?>
<worksheet xmlns="http://schemas.openxmlformats.org/spreadsheetml/2006/main" xmlns:r="http://schemas.openxmlformats.org/officeDocument/2006/relationships">
  <dimension ref="A1:S24"/>
  <sheetViews>
    <sheetView workbookViewId="0" topLeftCell="A16">
      <selection activeCell="A20" sqref="A20:M20"/>
    </sheetView>
  </sheetViews>
  <sheetFormatPr defaultColWidth="9.00390625" defaultRowHeight="30" customHeight="1"/>
  <cols>
    <col min="1" max="1" width="15.625" style="19" customWidth="1"/>
    <col min="2" max="6" width="14.375" style="193" customWidth="1"/>
    <col min="7" max="13" width="12.125" style="193" customWidth="1"/>
    <col min="14" max="16384" width="29.875" style="179" customWidth="1"/>
  </cols>
  <sheetData>
    <row r="1" spans="1:13" s="81" customFormat="1" ht="33" customHeight="1">
      <c r="A1" s="691" t="s">
        <v>904</v>
      </c>
      <c r="B1" s="691"/>
      <c r="C1" s="691"/>
      <c r="D1" s="691"/>
      <c r="E1" s="691"/>
      <c r="F1" s="691"/>
      <c r="G1" s="980" t="s">
        <v>905</v>
      </c>
      <c r="H1" s="980"/>
      <c r="I1" s="980"/>
      <c r="J1" s="980"/>
      <c r="K1" s="980"/>
      <c r="L1" s="980"/>
      <c r="M1" s="980"/>
    </row>
    <row r="2" spans="1:13" ht="33" customHeight="1">
      <c r="A2" s="979" t="s">
        <v>906</v>
      </c>
      <c r="B2" s="979"/>
      <c r="C2" s="979"/>
      <c r="D2" s="979"/>
      <c r="E2" s="979"/>
      <c r="F2" s="979"/>
      <c r="G2" s="981" t="s">
        <v>273</v>
      </c>
      <c r="H2" s="981"/>
      <c r="I2" s="981"/>
      <c r="J2" s="981"/>
      <c r="K2" s="981"/>
      <c r="L2" s="982" t="s">
        <v>870</v>
      </c>
      <c r="M2" s="982"/>
    </row>
    <row r="3" spans="1:13" s="182" customFormat="1" ht="24.75" customHeight="1">
      <c r="A3" s="990" t="s">
        <v>855</v>
      </c>
      <c r="B3" s="984" t="s">
        <v>907</v>
      </c>
      <c r="C3" s="992" t="s">
        <v>908</v>
      </c>
      <c r="D3" s="992"/>
      <c r="E3" s="992"/>
      <c r="F3" s="992"/>
      <c r="G3" s="983"/>
      <c r="H3" s="983"/>
      <c r="I3" s="983"/>
      <c r="J3" s="993"/>
      <c r="K3" s="983" t="s">
        <v>909</v>
      </c>
      <c r="L3" s="983"/>
      <c r="M3" s="983"/>
    </row>
    <row r="4" spans="1:13" s="182" customFormat="1" ht="24.75" customHeight="1">
      <c r="A4" s="593"/>
      <c r="B4" s="996"/>
      <c r="C4" s="984" t="s">
        <v>845</v>
      </c>
      <c r="D4" s="991" t="s">
        <v>910</v>
      </c>
      <c r="E4" s="991"/>
      <c r="F4" s="991"/>
      <c r="G4" s="991"/>
      <c r="H4" s="991"/>
      <c r="I4" s="994" t="s">
        <v>911</v>
      </c>
      <c r="J4" s="984" t="s">
        <v>912</v>
      </c>
      <c r="K4" s="984" t="s">
        <v>881</v>
      </c>
      <c r="L4" s="984" t="s">
        <v>913</v>
      </c>
      <c r="M4" s="986" t="s">
        <v>914</v>
      </c>
    </row>
    <row r="5" spans="1:13" s="182" customFormat="1" ht="24.75" customHeight="1">
      <c r="A5" s="647"/>
      <c r="B5" s="997"/>
      <c r="C5" s="985"/>
      <c r="D5" s="183" t="s">
        <v>874</v>
      </c>
      <c r="E5" s="183" t="s">
        <v>915</v>
      </c>
      <c r="F5" s="184" t="s">
        <v>916</v>
      </c>
      <c r="G5" s="181" t="s">
        <v>917</v>
      </c>
      <c r="H5" s="183" t="s">
        <v>918</v>
      </c>
      <c r="I5" s="995"/>
      <c r="J5" s="985"/>
      <c r="K5" s="985"/>
      <c r="L5" s="985"/>
      <c r="M5" s="987"/>
    </row>
    <row r="6" spans="1:13" ht="48.75" customHeight="1">
      <c r="A6" s="35" t="s">
        <v>858</v>
      </c>
      <c r="B6" s="185">
        <f aca="true" t="shared" si="0" ref="B6:B17">+C6-K6</f>
        <v>15550737</v>
      </c>
      <c r="C6" s="186">
        <f aca="true" t="shared" si="1" ref="C6:C17">+D6+I6+J6</f>
        <v>15640991</v>
      </c>
      <c r="D6" s="186">
        <f aca="true" t="shared" si="2" ref="D6:D17">SUM(E6:H6)</f>
        <v>15640991</v>
      </c>
      <c r="E6" s="186">
        <v>13627620</v>
      </c>
      <c r="F6" s="186">
        <v>1676023</v>
      </c>
      <c r="G6" s="186">
        <v>337348</v>
      </c>
      <c r="H6" s="186">
        <v>0</v>
      </c>
      <c r="I6" s="186">
        <v>0</v>
      </c>
      <c r="J6" s="186">
        <v>0</v>
      </c>
      <c r="K6" s="186">
        <f aca="true" t="shared" si="3" ref="K6:K17">SUM(L6:M6)</f>
        <v>90254</v>
      </c>
      <c r="L6" s="186">
        <v>90254</v>
      </c>
      <c r="M6" s="186">
        <v>0</v>
      </c>
    </row>
    <row r="7" spans="1:13" ht="48.75" customHeight="1">
      <c r="A7" s="10" t="s">
        <v>859</v>
      </c>
      <c r="B7" s="185">
        <f t="shared" si="0"/>
        <v>43685926</v>
      </c>
      <c r="C7" s="186">
        <f t="shared" si="1"/>
        <v>43769258</v>
      </c>
      <c r="D7" s="186">
        <f t="shared" si="2"/>
        <v>43769258</v>
      </c>
      <c r="E7" s="186">
        <v>17240125</v>
      </c>
      <c r="F7" s="186">
        <v>25683525</v>
      </c>
      <c r="G7" s="186">
        <v>839968</v>
      </c>
      <c r="H7" s="186">
        <v>5640</v>
      </c>
      <c r="I7" s="186">
        <v>0</v>
      </c>
      <c r="J7" s="186">
        <v>0</v>
      </c>
      <c r="K7" s="186">
        <f t="shared" si="3"/>
        <v>83332</v>
      </c>
      <c r="L7" s="186">
        <v>83332</v>
      </c>
      <c r="M7" s="186">
        <v>0</v>
      </c>
    </row>
    <row r="8" spans="1:13" ht="48.75" customHeight="1">
      <c r="A8" s="10" t="s">
        <v>860</v>
      </c>
      <c r="B8" s="185">
        <f t="shared" si="0"/>
        <v>72827282</v>
      </c>
      <c r="C8" s="186">
        <f t="shared" si="1"/>
        <v>72920024</v>
      </c>
      <c r="D8" s="186">
        <f t="shared" si="2"/>
        <v>72920024</v>
      </c>
      <c r="E8" s="186">
        <v>22188415</v>
      </c>
      <c r="F8" s="186">
        <v>48736844</v>
      </c>
      <c r="G8" s="186">
        <v>1950606</v>
      </c>
      <c r="H8" s="186">
        <v>44159</v>
      </c>
      <c r="I8" s="186">
        <v>0</v>
      </c>
      <c r="J8" s="186">
        <v>0</v>
      </c>
      <c r="K8" s="186">
        <f t="shared" si="3"/>
        <v>92742</v>
      </c>
      <c r="L8" s="186">
        <v>92742</v>
      </c>
      <c r="M8" s="186">
        <v>0</v>
      </c>
    </row>
    <row r="9" spans="1:13" ht="48.75" customHeight="1">
      <c r="A9" s="10" t="s">
        <v>861</v>
      </c>
      <c r="B9" s="185">
        <f t="shared" si="0"/>
        <v>110995274</v>
      </c>
      <c r="C9" s="186">
        <f t="shared" si="1"/>
        <v>111044651</v>
      </c>
      <c r="D9" s="186">
        <f t="shared" si="2"/>
        <v>104979301</v>
      </c>
      <c r="E9" s="186">
        <v>36750535</v>
      </c>
      <c r="F9" s="186">
        <v>67091780</v>
      </c>
      <c r="G9" s="186">
        <v>1028106</v>
      </c>
      <c r="H9" s="186">
        <v>108880</v>
      </c>
      <c r="I9" s="186">
        <v>6065350</v>
      </c>
      <c r="J9" s="186">
        <v>0</v>
      </c>
      <c r="K9" s="186">
        <f t="shared" si="3"/>
        <v>49377</v>
      </c>
      <c r="L9" s="186">
        <v>49377</v>
      </c>
      <c r="M9" s="186">
        <v>0</v>
      </c>
    </row>
    <row r="10" spans="1:13" ht="48.75" customHeight="1">
      <c r="A10" s="14" t="s">
        <v>797</v>
      </c>
      <c r="B10" s="185">
        <f t="shared" si="0"/>
        <v>133583268</v>
      </c>
      <c r="C10" s="186">
        <f t="shared" si="1"/>
        <v>133595141</v>
      </c>
      <c r="D10" s="186">
        <f t="shared" si="2"/>
        <v>126385232</v>
      </c>
      <c r="E10" s="186">
        <v>35786977</v>
      </c>
      <c r="F10" s="186">
        <v>89954422</v>
      </c>
      <c r="G10" s="186">
        <v>625456</v>
      </c>
      <c r="H10" s="186">
        <v>18377</v>
      </c>
      <c r="I10" s="186">
        <v>7209909</v>
      </c>
      <c r="J10" s="186">
        <v>0</v>
      </c>
      <c r="K10" s="186">
        <f t="shared" si="3"/>
        <v>11873</v>
      </c>
      <c r="L10" s="186">
        <v>7913</v>
      </c>
      <c r="M10" s="186">
        <v>3960</v>
      </c>
    </row>
    <row r="11" spans="1:13" ht="48.75" customHeight="1">
      <c r="A11" s="10" t="s">
        <v>862</v>
      </c>
      <c r="B11" s="185">
        <f t="shared" si="0"/>
        <v>163753946</v>
      </c>
      <c r="C11" s="186">
        <f t="shared" si="1"/>
        <v>165334004</v>
      </c>
      <c r="D11" s="186">
        <f t="shared" si="2"/>
        <v>156012283</v>
      </c>
      <c r="E11" s="186">
        <v>68554159</v>
      </c>
      <c r="F11" s="186">
        <v>85958221</v>
      </c>
      <c r="G11" s="186">
        <v>1463628</v>
      </c>
      <c r="H11" s="186">
        <v>36275</v>
      </c>
      <c r="I11" s="186">
        <v>9154227</v>
      </c>
      <c r="J11" s="186">
        <v>167494</v>
      </c>
      <c r="K11" s="186">
        <f t="shared" si="3"/>
        <v>1580058</v>
      </c>
      <c r="L11" s="186">
        <v>1579488</v>
      </c>
      <c r="M11" s="186">
        <v>570</v>
      </c>
    </row>
    <row r="12" spans="1:13" ht="48.75" customHeight="1">
      <c r="A12" s="10" t="s">
        <v>863</v>
      </c>
      <c r="B12" s="185">
        <f t="shared" si="0"/>
        <v>187186382</v>
      </c>
      <c r="C12" s="186">
        <f t="shared" si="1"/>
        <v>187331867</v>
      </c>
      <c r="D12" s="186">
        <f t="shared" si="2"/>
        <v>178756802</v>
      </c>
      <c r="E12" s="186">
        <v>63305773</v>
      </c>
      <c r="F12" s="186">
        <v>114692673</v>
      </c>
      <c r="G12" s="186">
        <v>580862</v>
      </c>
      <c r="H12" s="186">
        <v>177494</v>
      </c>
      <c r="I12" s="186">
        <v>8407571</v>
      </c>
      <c r="J12" s="186">
        <v>167494</v>
      </c>
      <c r="K12" s="186">
        <f t="shared" si="3"/>
        <v>145485</v>
      </c>
      <c r="L12" s="186">
        <v>144542</v>
      </c>
      <c r="M12" s="186">
        <v>943</v>
      </c>
    </row>
    <row r="13" spans="1:13" ht="48.75" customHeight="1">
      <c r="A13" s="10" t="s">
        <v>864</v>
      </c>
      <c r="B13" s="185">
        <f t="shared" si="0"/>
        <v>229994925</v>
      </c>
      <c r="C13" s="186">
        <f t="shared" si="1"/>
        <v>239491978</v>
      </c>
      <c r="D13" s="186">
        <f t="shared" si="2"/>
        <v>223176313</v>
      </c>
      <c r="E13" s="186">
        <v>63013311</v>
      </c>
      <c r="F13" s="186">
        <v>156266009</v>
      </c>
      <c r="G13" s="186">
        <v>3784740</v>
      </c>
      <c r="H13" s="186">
        <v>112253</v>
      </c>
      <c r="I13" s="186">
        <v>16150422</v>
      </c>
      <c r="J13" s="186">
        <v>165243</v>
      </c>
      <c r="K13" s="186">
        <f t="shared" si="3"/>
        <v>9497053</v>
      </c>
      <c r="L13" s="186">
        <v>9496709</v>
      </c>
      <c r="M13" s="186">
        <v>344</v>
      </c>
    </row>
    <row r="14" spans="1:13" ht="48.75" customHeight="1">
      <c r="A14" s="10" t="s">
        <v>865</v>
      </c>
      <c r="B14" s="185">
        <f t="shared" si="0"/>
        <v>260182443</v>
      </c>
      <c r="C14" s="186">
        <f t="shared" si="1"/>
        <v>261107991</v>
      </c>
      <c r="D14" s="186">
        <f t="shared" si="2"/>
        <v>234327969</v>
      </c>
      <c r="E14" s="186">
        <v>84021743</v>
      </c>
      <c r="F14" s="186">
        <v>149295753</v>
      </c>
      <c r="G14" s="186">
        <v>967894</v>
      </c>
      <c r="H14" s="186">
        <v>42579</v>
      </c>
      <c r="I14" s="186">
        <v>26616610</v>
      </c>
      <c r="J14" s="186">
        <v>163412</v>
      </c>
      <c r="K14" s="186">
        <f t="shared" si="3"/>
        <v>925548</v>
      </c>
      <c r="L14" s="186">
        <v>923775</v>
      </c>
      <c r="M14" s="186">
        <v>1773</v>
      </c>
    </row>
    <row r="15" spans="1:13" ht="48.75" customHeight="1">
      <c r="A15" s="10" t="s">
        <v>762</v>
      </c>
      <c r="B15" s="185">
        <f t="shared" si="0"/>
        <v>298788789</v>
      </c>
      <c r="C15" s="186">
        <f t="shared" si="1"/>
        <v>301757043</v>
      </c>
      <c r="D15" s="186">
        <f t="shared" si="2"/>
        <v>235641537</v>
      </c>
      <c r="E15" s="186">
        <v>70810515</v>
      </c>
      <c r="F15" s="186">
        <v>159669532</v>
      </c>
      <c r="G15" s="186">
        <v>3773675</v>
      </c>
      <c r="H15" s="186">
        <v>1387815</v>
      </c>
      <c r="I15" s="186">
        <v>65954284</v>
      </c>
      <c r="J15" s="186">
        <v>161222</v>
      </c>
      <c r="K15" s="186">
        <f t="shared" si="3"/>
        <v>2968254</v>
      </c>
      <c r="L15" s="186">
        <v>2967780</v>
      </c>
      <c r="M15" s="186">
        <v>474</v>
      </c>
    </row>
    <row r="16" spans="1:13" ht="48.75" customHeight="1">
      <c r="A16" s="10" t="s">
        <v>867</v>
      </c>
      <c r="B16" s="185">
        <f t="shared" si="0"/>
        <v>363095751</v>
      </c>
      <c r="C16" s="186">
        <f t="shared" si="1"/>
        <v>364911027</v>
      </c>
      <c r="D16" s="186">
        <f t="shared" si="2"/>
        <v>277623436</v>
      </c>
      <c r="E16" s="186">
        <v>102563650</v>
      </c>
      <c r="F16" s="186">
        <v>169528904</v>
      </c>
      <c r="G16" s="186">
        <v>3688956</v>
      </c>
      <c r="H16" s="186">
        <v>1841926</v>
      </c>
      <c r="I16" s="186">
        <v>87127857</v>
      </c>
      <c r="J16" s="186">
        <v>159734</v>
      </c>
      <c r="K16" s="186">
        <f t="shared" si="3"/>
        <v>1815276</v>
      </c>
      <c r="L16" s="186">
        <v>1814135</v>
      </c>
      <c r="M16" s="186">
        <v>1141</v>
      </c>
    </row>
    <row r="17" spans="1:13" ht="48.75" customHeight="1">
      <c r="A17" s="16" t="s">
        <v>274</v>
      </c>
      <c r="B17" s="187">
        <f t="shared" si="0"/>
        <v>409438815</v>
      </c>
      <c r="C17" s="188">
        <f t="shared" si="1"/>
        <v>411336751</v>
      </c>
      <c r="D17" s="188">
        <f t="shared" si="2"/>
        <v>316511891</v>
      </c>
      <c r="E17" s="188">
        <v>55834106</v>
      </c>
      <c r="F17" s="188">
        <v>255689206</v>
      </c>
      <c r="G17" s="188">
        <v>2893598</v>
      </c>
      <c r="H17" s="188">
        <v>2094981</v>
      </c>
      <c r="I17" s="188">
        <v>94698785</v>
      </c>
      <c r="J17" s="188">
        <v>126075</v>
      </c>
      <c r="K17" s="188">
        <f t="shared" si="3"/>
        <v>1897936</v>
      </c>
      <c r="L17" s="188">
        <v>1897733</v>
      </c>
      <c r="M17" s="188">
        <v>203</v>
      </c>
    </row>
    <row r="18" spans="1:13" s="1" customFormat="1" ht="18" customHeight="1">
      <c r="A18" s="587" t="s">
        <v>691</v>
      </c>
      <c r="B18" s="587"/>
      <c r="C18" s="587"/>
      <c r="D18" s="587"/>
      <c r="E18" s="587"/>
      <c r="F18" s="587"/>
      <c r="G18" s="587"/>
      <c r="H18" s="587"/>
      <c r="I18" s="587"/>
      <c r="J18" s="587"/>
      <c r="K18" s="587"/>
      <c r="L18" s="587"/>
      <c r="M18" s="587"/>
    </row>
    <row r="19" spans="1:13" s="1" customFormat="1" ht="18" customHeight="1">
      <c r="A19" s="988" t="s">
        <v>110</v>
      </c>
      <c r="B19" s="988"/>
      <c r="C19" s="988"/>
      <c r="D19" s="988"/>
      <c r="E19" s="988"/>
      <c r="F19" s="988"/>
      <c r="G19" s="988"/>
      <c r="H19" s="988"/>
      <c r="I19" s="988"/>
      <c r="J19" s="988"/>
      <c r="K19" s="988"/>
      <c r="L19" s="988"/>
      <c r="M19" s="988"/>
    </row>
    <row r="20" spans="1:13" s="1" customFormat="1" ht="18" customHeight="1">
      <c r="A20" s="989" t="s">
        <v>919</v>
      </c>
      <c r="B20" s="989"/>
      <c r="C20" s="989"/>
      <c r="D20" s="989"/>
      <c r="E20" s="989"/>
      <c r="F20" s="989"/>
      <c r="G20" s="989"/>
      <c r="H20" s="989"/>
      <c r="I20" s="989"/>
      <c r="J20" s="989"/>
      <c r="K20" s="989"/>
      <c r="L20" s="989"/>
      <c r="M20" s="989"/>
    </row>
    <row r="21" spans="1:19" s="191" customFormat="1" ht="21" customHeight="1">
      <c r="A21" s="189"/>
      <c r="B21" s="190"/>
      <c r="C21" s="190"/>
      <c r="D21" s="190"/>
      <c r="E21" s="190"/>
      <c r="F21" s="190"/>
      <c r="G21" s="190"/>
      <c r="H21" s="190"/>
      <c r="I21" s="190"/>
      <c r="J21" s="190"/>
      <c r="K21" s="190"/>
      <c r="L21" s="190"/>
      <c r="M21" s="189"/>
      <c r="N21" s="190"/>
      <c r="O21" s="190"/>
      <c r="P21" s="190"/>
      <c r="Q21" s="190"/>
      <c r="R21" s="190"/>
      <c r="S21" s="190"/>
    </row>
    <row r="22" spans="2:13" ht="30" customHeight="1">
      <c r="B22" s="192"/>
      <c r="C22" s="192"/>
      <c r="D22" s="192"/>
      <c r="E22" s="192"/>
      <c r="F22" s="192"/>
      <c r="G22" s="192"/>
      <c r="H22" s="192"/>
      <c r="I22" s="192"/>
      <c r="J22" s="192"/>
      <c r="K22" s="192"/>
      <c r="L22" s="192"/>
      <c r="M22" s="192"/>
    </row>
    <row r="23" spans="2:13" ht="30" customHeight="1">
      <c r="B23" s="192"/>
      <c r="C23" s="192"/>
      <c r="D23" s="192"/>
      <c r="E23" s="192"/>
      <c r="F23" s="192"/>
      <c r="G23" s="192"/>
      <c r="H23" s="192"/>
      <c r="I23" s="192"/>
      <c r="J23" s="192"/>
      <c r="K23" s="192"/>
      <c r="L23" s="192"/>
      <c r="M23" s="192"/>
    </row>
    <row r="24" spans="2:13" ht="30" customHeight="1">
      <c r="B24" s="192"/>
      <c r="C24" s="192"/>
      <c r="D24" s="192"/>
      <c r="E24" s="192"/>
      <c r="F24" s="192"/>
      <c r="G24" s="192"/>
      <c r="H24" s="192"/>
      <c r="I24" s="192"/>
      <c r="J24" s="192"/>
      <c r="K24" s="192"/>
      <c r="L24" s="192"/>
      <c r="M24" s="192"/>
    </row>
  </sheetData>
  <mergeCells count="19">
    <mergeCell ref="A18:M18"/>
    <mergeCell ref="A19:M19"/>
    <mergeCell ref="A20:M20"/>
    <mergeCell ref="A3:A5"/>
    <mergeCell ref="D4:H4"/>
    <mergeCell ref="C3:J3"/>
    <mergeCell ref="C4:C5"/>
    <mergeCell ref="I4:I5"/>
    <mergeCell ref="J4:J5"/>
    <mergeCell ref="B3:B5"/>
    <mergeCell ref="K3:M3"/>
    <mergeCell ref="K4:K5"/>
    <mergeCell ref="L4:L5"/>
    <mergeCell ref="M4:M5"/>
    <mergeCell ref="A1:F1"/>
    <mergeCell ref="A2:F2"/>
    <mergeCell ref="G1:M1"/>
    <mergeCell ref="G2:K2"/>
    <mergeCell ref="L2:M2"/>
  </mergeCells>
  <printOptions/>
  <pageMargins left="0.6299212598425197" right="0" top="0.5905511811023623" bottom="0.7874015748031497" header="0" footer="0"/>
  <pageSetup horizontalDpi="400" verticalDpi="400" orientation="portrait" pageOrder="overThenDown" paperSize="9" scale="99" r:id="rId1"/>
</worksheet>
</file>

<file path=xl/worksheets/sheet54.xml><?xml version="1.0" encoding="utf-8"?>
<worksheet xmlns="http://schemas.openxmlformats.org/spreadsheetml/2006/main" xmlns:r="http://schemas.openxmlformats.org/officeDocument/2006/relationships">
  <dimension ref="A1:X22"/>
  <sheetViews>
    <sheetView zoomScaleSheetLayoutView="75" workbookViewId="0" topLeftCell="A1">
      <selection activeCell="G5" sqref="G5"/>
    </sheetView>
  </sheetViews>
  <sheetFormatPr defaultColWidth="9.00390625" defaultRowHeight="30" customHeight="1"/>
  <cols>
    <col min="1" max="1" width="15.75390625" style="193" customWidth="1"/>
    <col min="2" max="2" width="16.375" style="193" customWidth="1"/>
    <col min="3" max="8" width="13.625" style="193" customWidth="1"/>
    <col min="9" max="9" width="16.25390625" style="193" customWidth="1"/>
    <col min="10" max="10" width="14.625" style="193" customWidth="1"/>
    <col min="11" max="11" width="13.625" style="193" customWidth="1"/>
    <col min="12" max="12" width="14.375" style="193" customWidth="1"/>
    <col min="13" max="16384" width="29.875" style="179" customWidth="1"/>
  </cols>
  <sheetData>
    <row r="1" spans="1:12" s="81" customFormat="1" ht="33" customHeight="1">
      <c r="A1" s="691" t="s">
        <v>920</v>
      </c>
      <c r="B1" s="691"/>
      <c r="C1" s="691"/>
      <c r="D1" s="691"/>
      <c r="E1" s="691"/>
      <c r="F1" s="691"/>
      <c r="G1" s="578" t="s">
        <v>921</v>
      </c>
      <c r="H1" s="578"/>
      <c r="I1" s="578"/>
      <c r="J1" s="578"/>
      <c r="K1" s="578"/>
      <c r="L1" s="578"/>
    </row>
    <row r="2" spans="1:12" ht="33" customHeight="1">
      <c r="A2" s="979" t="s">
        <v>895</v>
      </c>
      <c r="B2" s="979"/>
      <c r="C2" s="979"/>
      <c r="D2" s="979"/>
      <c r="E2" s="979"/>
      <c r="F2" s="979"/>
      <c r="G2" s="1001" t="s">
        <v>276</v>
      </c>
      <c r="H2" s="981"/>
      <c r="I2" s="981"/>
      <c r="J2" s="981"/>
      <c r="K2" s="982" t="s">
        <v>870</v>
      </c>
      <c r="L2" s="982"/>
    </row>
    <row r="3" spans="1:12" s="182" customFormat="1" ht="39.75" customHeight="1">
      <c r="A3" s="1002" t="s">
        <v>855</v>
      </c>
      <c r="B3" s="998" t="s">
        <v>922</v>
      </c>
      <c r="C3" s="998" t="s">
        <v>923</v>
      </c>
      <c r="D3" s="984" t="s">
        <v>924</v>
      </c>
      <c r="E3" s="986" t="s">
        <v>925</v>
      </c>
      <c r="F3" s="984" t="s">
        <v>926</v>
      </c>
      <c r="G3" s="991"/>
      <c r="H3" s="991"/>
      <c r="I3" s="991" t="s">
        <v>927</v>
      </c>
      <c r="J3" s="991" t="s">
        <v>917</v>
      </c>
      <c r="K3" s="991" t="s">
        <v>918</v>
      </c>
      <c r="L3" s="1000" t="s">
        <v>912</v>
      </c>
    </row>
    <row r="4" spans="1:12" s="182" customFormat="1" ht="23.25" customHeight="1">
      <c r="A4" s="1003"/>
      <c r="B4" s="999"/>
      <c r="C4" s="999"/>
      <c r="D4" s="985"/>
      <c r="E4" s="987"/>
      <c r="F4" s="183" t="s">
        <v>874</v>
      </c>
      <c r="G4" s="183" t="s">
        <v>928</v>
      </c>
      <c r="H4" s="183" t="s">
        <v>929</v>
      </c>
      <c r="I4" s="991"/>
      <c r="J4" s="991"/>
      <c r="K4" s="991"/>
      <c r="L4" s="1000"/>
    </row>
    <row r="5" spans="1:13" s="197" customFormat="1" ht="52.5" customHeight="1">
      <c r="A5" s="35" t="s">
        <v>858</v>
      </c>
      <c r="B5" s="194">
        <f aca="true" t="shared" si="0" ref="B5:B16">C5+D5+E5+F5+I5+J5+K5+L5</f>
        <v>15640991</v>
      </c>
      <c r="C5" s="195">
        <v>13627620</v>
      </c>
      <c r="D5" s="195">
        <v>924115</v>
      </c>
      <c r="E5" s="195">
        <v>0</v>
      </c>
      <c r="F5" s="186">
        <f aca="true" t="shared" si="1" ref="F5:F16">SUM(G5:H5)</f>
        <v>751908</v>
      </c>
      <c r="G5" s="195">
        <v>751908</v>
      </c>
      <c r="H5" s="195">
        <v>0</v>
      </c>
      <c r="I5" s="195">
        <v>0</v>
      </c>
      <c r="J5" s="195">
        <v>337348</v>
      </c>
      <c r="K5" s="195">
        <v>0</v>
      </c>
      <c r="L5" s="195">
        <v>0</v>
      </c>
      <c r="M5" s="196"/>
    </row>
    <row r="6" spans="1:13" s="197" customFormat="1" ht="52.5" customHeight="1">
      <c r="A6" s="10" t="s">
        <v>859</v>
      </c>
      <c r="B6" s="185">
        <f t="shared" si="0"/>
        <v>43769258</v>
      </c>
      <c r="C6" s="186">
        <v>17240125</v>
      </c>
      <c r="D6" s="186">
        <v>18024272</v>
      </c>
      <c r="E6" s="186">
        <v>0</v>
      </c>
      <c r="F6" s="186">
        <f t="shared" si="1"/>
        <v>7659253</v>
      </c>
      <c r="G6" s="186">
        <v>7659253</v>
      </c>
      <c r="H6" s="186">
        <v>0</v>
      </c>
      <c r="I6" s="186">
        <v>0</v>
      </c>
      <c r="J6" s="186">
        <v>839968</v>
      </c>
      <c r="K6" s="186">
        <v>5640</v>
      </c>
      <c r="L6" s="186">
        <v>0</v>
      </c>
      <c r="M6" s="196"/>
    </row>
    <row r="7" spans="1:13" ht="52.5" customHeight="1">
      <c r="A7" s="10" t="s">
        <v>860</v>
      </c>
      <c r="B7" s="185">
        <f t="shared" si="0"/>
        <v>72920024</v>
      </c>
      <c r="C7" s="186">
        <v>22188415</v>
      </c>
      <c r="D7" s="186">
        <v>26695455</v>
      </c>
      <c r="E7" s="186">
        <v>1040000</v>
      </c>
      <c r="F7" s="186">
        <f t="shared" si="1"/>
        <v>21001389</v>
      </c>
      <c r="G7" s="186">
        <v>19196533</v>
      </c>
      <c r="H7" s="186">
        <v>1804856</v>
      </c>
      <c r="I7" s="186">
        <v>0</v>
      </c>
      <c r="J7" s="186">
        <v>1950606</v>
      </c>
      <c r="K7" s="186">
        <v>44159</v>
      </c>
      <c r="L7" s="186">
        <v>0</v>
      </c>
      <c r="M7" s="196"/>
    </row>
    <row r="8" spans="1:13" ht="52.5" customHeight="1">
      <c r="A8" s="10" t="s">
        <v>861</v>
      </c>
      <c r="B8" s="185">
        <f t="shared" si="0"/>
        <v>111044651</v>
      </c>
      <c r="C8" s="186">
        <v>36750535</v>
      </c>
      <c r="D8" s="186">
        <v>43117833</v>
      </c>
      <c r="E8" s="186">
        <v>6065350</v>
      </c>
      <c r="F8" s="186">
        <f t="shared" si="1"/>
        <v>23973947</v>
      </c>
      <c r="G8" s="186">
        <v>21781375</v>
      </c>
      <c r="H8" s="186">
        <v>2192572</v>
      </c>
      <c r="I8" s="186">
        <v>0</v>
      </c>
      <c r="J8" s="186">
        <v>1028106</v>
      </c>
      <c r="K8" s="186">
        <v>108880</v>
      </c>
      <c r="L8" s="186">
        <v>0</v>
      </c>
      <c r="M8" s="196"/>
    </row>
    <row r="9" spans="1:13" ht="52.5" customHeight="1">
      <c r="A9" s="14" t="s">
        <v>797</v>
      </c>
      <c r="B9" s="185">
        <f t="shared" si="0"/>
        <v>133595141</v>
      </c>
      <c r="C9" s="186">
        <v>35786977</v>
      </c>
      <c r="D9" s="186">
        <v>52179267</v>
      </c>
      <c r="E9" s="186">
        <v>7209909</v>
      </c>
      <c r="F9" s="186">
        <f t="shared" si="1"/>
        <v>37775155</v>
      </c>
      <c r="G9" s="186">
        <v>36598578</v>
      </c>
      <c r="H9" s="186">
        <v>1176577</v>
      </c>
      <c r="I9" s="186">
        <v>0</v>
      </c>
      <c r="J9" s="186">
        <v>625456</v>
      </c>
      <c r="K9" s="186">
        <v>18377</v>
      </c>
      <c r="L9" s="186">
        <v>0</v>
      </c>
      <c r="M9" s="196"/>
    </row>
    <row r="10" spans="1:24" ht="52.5" customHeight="1">
      <c r="A10" s="10" t="s">
        <v>862</v>
      </c>
      <c r="B10" s="185">
        <f t="shared" si="0"/>
        <v>165334004</v>
      </c>
      <c r="C10" s="186">
        <v>64075659</v>
      </c>
      <c r="D10" s="186">
        <v>37566719</v>
      </c>
      <c r="E10" s="186">
        <v>9154227</v>
      </c>
      <c r="F10" s="186">
        <f t="shared" si="1"/>
        <v>36642606</v>
      </c>
      <c r="G10" s="186">
        <v>34993610</v>
      </c>
      <c r="H10" s="186">
        <v>1648996</v>
      </c>
      <c r="I10" s="186">
        <v>17319755</v>
      </c>
      <c r="J10" s="186">
        <v>371269</v>
      </c>
      <c r="K10" s="186">
        <v>36275</v>
      </c>
      <c r="L10" s="186">
        <v>167494</v>
      </c>
      <c r="M10" s="196"/>
      <c r="N10" s="198"/>
      <c r="O10" s="198"/>
      <c r="P10" s="198"/>
      <c r="Q10" s="198"/>
      <c r="R10" s="198"/>
      <c r="S10" s="198"/>
      <c r="T10" s="199"/>
      <c r="U10" s="199"/>
      <c r="V10" s="199"/>
      <c r="W10" s="199"/>
      <c r="X10" s="199"/>
    </row>
    <row r="11" spans="1:24" s="203" customFormat="1" ht="52.5" customHeight="1">
      <c r="A11" s="10" t="s">
        <v>863</v>
      </c>
      <c r="B11" s="185">
        <f t="shared" si="0"/>
        <v>187331867</v>
      </c>
      <c r="C11" s="186">
        <v>62400717</v>
      </c>
      <c r="D11" s="186">
        <v>55617380</v>
      </c>
      <c r="E11" s="186">
        <v>8407571</v>
      </c>
      <c r="F11" s="186">
        <f t="shared" si="1"/>
        <v>33619582</v>
      </c>
      <c r="G11" s="186">
        <v>32507805</v>
      </c>
      <c r="H11" s="186">
        <v>1111777</v>
      </c>
      <c r="I11" s="186">
        <v>26620313</v>
      </c>
      <c r="J11" s="186">
        <v>321316</v>
      </c>
      <c r="K11" s="186">
        <v>177494</v>
      </c>
      <c r="L11" s="186">
        <v>167494</v>
      </c>
      <c r="M11" s="200"/>
      <c r="N11" s="201"/>
      <c r="O11" s="201"/>
      <c r="P11" s="201"/>
      <c r="Q11" s="201"/>
      <c r="R11" s="201"/>
      <c r="S11" s="201"/>
      <c r="T11" s="202"/>
      <c r="U11" s="202"/>
      <c r="V11" s="202"/>
      <c r="W11" s="202"/>
      <c r="X11" s="202"/>
    </row>
    <row r="12" spans="1:24" s="203" customFormat="1" ht="52.5" customHeight="1">
      <c r="A12" s="10" t="s">
        <v>864</v>
      </c>
      <c r="B12" s="185">
        <f t="shared" si="0"/>
        <v>239491978</v>
      </c>
      <c r="C12" s="186">
        <v>49162113</v>
      </c>
      <c r="D12" s="186">
        <v>46634989</v>
      </c>
      <c r="E12" s="186">
        <v>15948932</v>
      </c>
      <c r="F12" s="186">
        <f t="shared" si="1"/>
        <v>48033326</v>
      </c>
      <c r="G12" s="186">
        <v>43576232</v>
      </c>
      <c r="H12" s="186">
        <v>4457094</v>
      </c>
      <c r="I12" s="186">
        <v>79122980</v>
      </c>
      <c r="J12" s="186">
        <v>312142</v>
      </c>
      <c r="K12" s="186">
        <v>112253</v>
      </c>
      <c r="L12" s="186">
        <v>165243</v>
      </c>
      <c r="M12" s="200"/>
      <c r="N12" s="201"/>
      <c r="O12" s="201"/>
      <c r="P12" s="201"/>
      <c r="Q12" s="201"/>
      <c r="R12" s="201"/>
      <c r="S12" s="201"/>
      <c r="T12" s="202"/>
      <c r="U12" s="202"/>
      <c r="V12" s="202"/>
      <c r="W12" s="202"/>
      <c r="X12" s="202"/>
    </row>
    <row r="13" spans="1:24" ht="52.5" customHeight="1">
      <c r="A13" s="10" t="s">
        <v>865</v>
      </c>
      <c r="B13" s="185">
        <f t="shared" si="0"/>
        <v>261107991</v>
      </c>
      <c r="C13" s="186">
        <v>82266663</v>
      </c>
      <c r="D13" s="186">
        <v>47115324</v>
      </c>
      <c r="E13" s="186">
        <v>26616610</v>
      </c>
      <c r="F13" s="186">
        <f t="shared" si="1"/>
        <v>51383272</v>
      </c>
      <c r="G13" s="186">
        <f>44990309+2535705</f>
        <v>47526014</v>
      </c>
      <c r="H13" s="186">
        <v>3857258</v>
      </c>
      <c r="I13" s="186">
        <v>52900258</v>
      </c>
      <c r="J13" s="186">
        <v>619873</v>
      </c>
      <c r="K13" s="186">
        <v>42579</v>
      </c>
      <c r="L13" s="186">
        <v>163412</v>
      </c>
      <c r="M13" s="196"/>
      <c r="N13" s="198"/>
      <c r="O13" s="198"/>
      <c r="P13" s="198"/>
      <c r="Q13" s="198"/>
      <c r="R13" s="198"/>
      <c r="S13" s="198"/>
      <c r="T13" s="199"/>
      <c r="U13" s="199"/>
      <c r="V13" s="199"/>
      <c r="W13" s="199"/>
      <c r="X13" s="199"/>
    </row>
    <row r="14" spans="1:24" ht="52.5" customHeight="1">
      <c r="A14" s="10" t="s">
        <v>762</v>
      </c>
      <c r="B14" s="185">
        <f t="shared" si="0"/>
        <v>301757042</v>
      </c>
      <c r="C14" s="186">
        <v>69383366</v>
      </c>
      <c r="D14" s="186">
        <v>65353001</v>
      </c>
      <c r="E14" s="186">
        <v>36357986</v>
      </c>
      <c r="F14" s="186">
        <f t="shared" si="1"/>
        <v>54831054</v>
      </c>
      <c r="G14" s="186">
        <v>49406210</v>
      </c>
      <c r="H14" s="186">
        <v>5424844</v>
      </c>
      <c r="I14" s="186">
        <v>73100038</v>
      </c>
      <c r="J14" s="186">
        <v>1182560</v>
      </c>
      <c r="K14" s="186">
        <v>1387815</v>
      </c>
      <c r="L14" s="186">
        <v>161222</v>
      </c>
      <c r="M14" s="196"/>
      <c r="N14" s="198"/>
      <c r="O14" s="198"/>
      <c r="P14" s="198"/>
      <c r="Q14" s="198"/>
      <c r="R14" s="198"/>
      <c r="S14" s="198"/>
      <c r="T14" s="199"/>
      <c r="U14" s="199"/>
      <c r="V14" s="199"/>
      <c r="W14" s="199"/>
      <c r="X14" s="199"/>
    </row>
    <row r="15" spans="1:24" ht="52.5" customHeight="1">
      <c r="A15" s="10" t="s">
        <v>867</v>
      </c>
      <c r="B15" s="185">
        <f t="shared" si="0"/>
        <v>364911027</v>
      </c>
      <c r="C15" s="186">
        <v>100692668</v>
      </c>
      <c r="D15" s="186">
        <v>43930399</v>
      </c>
      <c r="E15" s="186">
        <v>49911344</v>
      </c>
      <c r="F15" s="186">
        <f t="shared" si="1"/>
        <v>64440425</v>
      </c>
      <c r="G15" s="186">
        <v>55960513</v>
      </c>
      <c r="H15" s="186">
        <v>8479912</v>
      </c>
      <c r="I15" s="186">
        <v>102070695</v>
      </c>
      <c r="J15" s="186">
        <v>1863836</v>
      </c>
      <c r="K15" s="186">
        <v>1841926</v>
      </c>
      <c r="L15" s="186">
        <v>159734</v>
      </c>
      <c r="M15" s="200"/>
      <c r="N15" s="198"/>
      <c r="O15" s="198"/>
      <c r="P15" s="198"/>
      <c r="Q15" s="198"/>
      <c r="R15" s="198"/>
      <c r="S15" s="198"/>
      <c r="T15" s="199"/>
      <c r="U15" s="199"/>
      <c r="V15" s="199"/>
      <c r="W15" s="199"/>
      <c r="X15" s="199"/>
    </row>
    <row r="16" spans="1:24" ht="52.5" customHeight="1">
      <c r="A16" s="10" t="s">
        <v>274</v>
      </c>
      <c r="B16" s="185">
        <f t="shared" si="0"/>
        <v>411336751</v>
      </c>
      <c r="C16" s="545">
        <v>51755485</v>
      </c>
      <c r="D16" s="186">
        <v>26897470</v>
      </c>
      <c r="E16" s="186">
        <v>50265552</v>
      </c>
      <c r="F16" s="186">
        <f t="shared" si="1"/>
        <v>93478585</v>
      </c>
      <c r="G16" s="186">
        <v>71423978</v>
      </c>
      <c r="H16" s="186">
        <v>22054607</v>
      </c>
      <c r="I16" s="186">
        <v>185271066</v>
      </c>
      <c r="J16" s="186">
        <v>1447536</v>
      </c>
      <c r="K16" s="186">
        <v>2094981</v>
      </c>
      <c r="L16" s="186">
        <v>126076</v>
      </c>
      <c r="M16" s="200"/>
      <c r="N16" s="198"/>
      <c r="O16" s="198"/>
      <c r="P16" s="198"/>
      <c r="Q16" s="198"/>
      <c r="R16" s="198"/>
      <c r="S16" s="198"/>
      <c r="T16" s="199"/>
      <c r="U16" s="199"/>
      <c r="V16" s="199"/>
      <c r="W16" s="199"/>
      <c r="X16" s="199"/>
    </row>
    <row r="17" spans="1:13" s="1" customFormat="1" ht="18" customHeight="1">
      <c r="A17" s="57" t="s">
        <v>692</v>
      </c>
      <c r="B17" s="57"/>
      <c r="C17" s="57"/>
      <c r="D17" s="57"/>
      <c r="E17" s="57"/>
      <c r="F17" s="57"/>
      <c r="G17" s="57"/>
      <c r="H17" s="57"/>
      <c r="I17" s="57"/>
      <c r="J17" s="57"/>
      <c r="K17" s="57"/>
      <c r="L17" s="57"/>
      <c r="M17" s="50"/>
    </row>
    <row r="18" spans="1:13" s="1" customFormat="1" ht="18" customHeight="1">
      <c r="A18" s="50"/>
      <c r="B18" s="50"/>
      <c r="C18" s="50"/>
      <c r="D18" s="50"/>
      <c r="E18" s="50"/>
      <c r="F18" s="50"/>
      <c r="G18" s="204"/>
      <c r="H18" s="50"/>
      <c r="I18" s="50"/>
      <c r="J18" s="50"/>
      <c r="K18" s="50"/>
      <c r="L18" s="50"/>
      <c r="M18" s="50"/>
    </row>
    <row r="19" spans="1:19" s="191" customFormat="1" ht="21" customHeight="1">
      <c r="A19" s="50"/>
      <c r="B19" s="190"/>
      <c r="C19" s="190"/>
      <c r="D19" s="190"/>
      <c r="E19" s="190"/>
      <c r="F19" s="190"/>
      <c r="G19" s="190"/>
      <c r="H19" s="190"/>
      <c r="I19" s="190"/>
      <c r="J19" s="190"/>
      <c r="K19" s="190"/>
      <c r="L19" s="190"/>
      <c r="M19" s="189"/>
      <c r="N19" s="190"/>
      <c r="O19" s="190"/>
      <c r="P19" s="190"/>
      <c r="Q19" s="190"/>
      <c r="R19" s="190"/>
      <c r="S19" s="190"/>
    </row>
    <row r="20" spans="1:12" ht="30" customHeight="1">
      <c r="A20" s="192"/>
      <c r="B20" s="192"/>
      <c r="C20" s="192"/>
      <c r="D20" s="192"/>
      <c r="E20" s="192"/>
      <c r="F20" s="192"/>
      <c r="G20" s="192"/>
      <c r="H20" s="192"/>
      <c r="I20" s="192"/>
      <c r="J20" s="192"/>
      <c r="K20" s="192"/>
      <c r="L20" s="192"/>
    </row>
    <row r="21" spans="1:12" ht="30" customHeight="1">
      <c r="A21" s="192"/>
      <c r="B21" s="192"/>
      <c r="C21" s="192"/>
      <c r="D21" s="192"/>
      <c r="E21" s="192"/>
      <c r="F21" s="192"/>
      <c r="G21" s="192"/>
      <c r="H21" s="192"/>
      <c r="I21" s="192"/>
      <c r="J21" s="192"/>
      <c r="K21" s="192"/>
      <c r="L21" s="192"/>
    </row>
    <row r="22" spans="1:12" ht="30" customHeight="1">
      <c r="A22" s="192"/>
      <c r="B22" s="192"/>
      <c r="C22" s="192"/>
      <c r="D22" s="192"/>
      <c r="E22" s="192"/>
      <c r="F22" s="192"/>
      <c r="G22" s="192"/>
      <c r="H22" s="192"/>
      <c r="I22" s="192"/>
      <c r="J22" s="192"/>
      <c r="K22" s="192"/>
      <c r="L22" s="192"/>
    </row>
  </sheetData>
  <mergeCells count="15">
    <mergeCell ref="L3:L4"/>
    <mergeCell ref="K2:L2"/>
    <mergeCell ref="A1:F1"/>
    <mergeCell ref="A2:F2"/>
    <mergeCell ref="G1:L1"/>
    <mergeCell ref="G2:J2"/>
    <mergeCell ref="I3:I4"/>
    <mergeCell ref="J3:J4"/>
    <mergeCell ref="A3:A4"/>
    <mergeCell ref="B3:B4"/>
    <mergeCell ref="K3:K4"/>
    <mergeCell ref="C3:C4"/>
    <mergeCell ref="D3:D4"/>
    <mergeCell ref="E3:E4"/>
    <mergeCell ref="F3:H3"/>
  </mergeCells>
  <printOptions/>
  <pageMargins left="0.5905511811023623" right="0.1968503937007874" top="0.5905511811023623" bottom="0.7874015748031497" header="0" footer="0.2362204724409449"/>
  <pageSetup fitToWidth="0" horizontalDpi="400" verticalDpi="400" orientation="portrait" pageOrder="overThenDown" paperSize="9" r:id="rId1"/>
  <colBreaks count="1" manualBreakCount="1">
    <brk id="6" max="17" man="1"/>
  </colBreaks>
</worksheet>
</file>

<file path=xl/worksheets/sheet55.xml><?xml version="1.0" encoding="utf-8"?>
<worksheet xmlns="http://schemas.openxmlformats.org/spreadsheetml/2006/main" xmlns:r="http://schemas.openxmlformats.org/officeDocument/2006/relationships">
  <dimension ref="A1:AD27"/>
  <sheetViews>
    <sheetView workbookViewId="0" topLeftCell="A10">
      <selection activeCell="A19" sqref="A19:Q19"/>
    </sheetView>
  </sheetViews>
  <sheetFormatPr defaultColWidth="9.00390625" defaultRowHeight="24" customHeight="1"/>
  <cols>
    <col min="1" max="1" width="8.625" style="193" customWidth="1"/>
    <col min="2" max="5" width="9.875" style="193" customWidth="1"/>
    <col min="6" max="6" width="9.25390625" style="193" customWidth="1"/>
    <col min="7" max="9" width="9.875" style="193" customWidth="1"/>
    <col min="10" max="10" width="11.25390625" style="193" customWidth="1"/>
    <col min="11" max="11" width="11.50390625" style="193" customWidth="1"/>
    <col min="12" max="12" width="12.625" style="193" customWidth="1"/>
    <col min="13" max="13" width="10.625" style="193" customWidth="1"/>
    <col min="14" max="14" width="9.25390625" style="193" customWidth="1"/>
    <col min="15" max="15" width="10.75390625" style="193" customWidth="1"/>
    <col min="16" max="17" width="10.625" style="193" customWidth="1"/>
    <col min="18" max="18" width="12.75390625" style="179" customWidth="1"/>
    <col min="19" max="19" width="10.00390625" style="179" customWidth="1"/>
    <col min="20" max="20" width="9.50390625" style="179" customWidth="1"/>
    <col min="21" max="21" width="9.00390625" style="179" customWidth="1"/>
    <col min="22" max="23" width="7.25390625" style="179" customWidth="1"/>
    <col min="24" max="24" width="9.25390625" style="179" customWidth="1"/>
    <col min="25" max="25" width="8.75390625" style="179" customWidth="1"/>
    <col min="26" max="26" width="8.375" style="179" customWidth="1"/>
    <col min="27" max="16384" width="9.00390625" style="179" customWidth="1"/>
  </cols>
  <sheetData>
    <row r="1" spans="1:17" s="81" customFormat="1" ht="33" customHeight="1">
      <c r="A1" s="691" t="s">
        <v>930</v>
      </c>
      <c r="B1" s="691"/>
      <c r="C1" s="691"/>
      <c r="D1" s="691"/>
      <c r="E1" s="691"/>
      <c r="F1" s="691"/>
      <c r="G1" s="691"/>
      <c r="H1" s="691"/>
      <c r="I1" s="691"/>
      <c r="J1" s="578" t="s">
        <v>931</v>
      </c>
      <c r="K1" s="578"/>
      <c r="L1" s="578"/>
      <c r="M1" s="578"/>
      <c r="N1" s="578"/>
      <c r="O1" s="578"/>
      <c r="P1" s="578"/>
      <c r="Q1" s="578"/>
    </row>
    <row r="2" spans="1:29" ht="33" customHeight="1">
      <c r="A2" s="979" t="s">
        <v>906</v>
      </c>
      <c r="B2" s="1012"/>
      <c r="C2" s="1012"/>
      <c r="D2" s="1012"/>
      <c r="E2" s="1012"/>
      <c r="F2" s="1012"/>
      <c r="G2" s="1012"/>
      <c r="H2" s="1012"/>
      <c r="I2" s="1012"/>
      <c r="J2" s="981" t="s">
        <v>273</v>
      </c>
      <c r="K2" s="981"/>
      <c r="L2" s="981"/>
      <c r="M2" s="981"/>
      <c r="N2" s="981"/>
      <c r="O2" s="981"/>
      <c r="P2" s="982" t="s">
        <v>870</v>
      </c>
      <c r="Q2" s="982"/>
      <c r="R2" s="205"/>
      <c r="S2" s="206"/>
      <c r="T2" s="206"/>
      <c r="U2" s="206"/>
      <c r="V2" s="206"/>
      <c r="W2" s="206"/>
      <c r="Y2" s="206"/>
      <c r="Z2" s="206"/>
      <c r="AA2" s="207"/>
      <c r="AB2" s="207"/>
      <c r="AC2" s="206"/>
    </row>
    <row r="3" spans="1:18" ht="28.5" customHeight="1">
      <c r="A3" s="1014" t="s">
        <v>855</v>
      </c>
      <c r="B3" s="1006" t="s">
        <v>932</v>
      </c>
      <c r="C3" s="1007"/>
      <c r="D3" s="1007"/>
      <c r="E3" s="1007"/>
      <c r="F3" s="1007"/>
      <c r="G3" s="1007"/>
      <c r="H3" s="1007"/>
      <c r="I3" s="1007"/>
      <c r="J3" s="1007" t="s">
        <v>933</v>
      </c>
      <c r="K3" s="1007"/>
      <c r="L3" s="1007"/>
      <c r="M3" s="1007"/>
      <c r="N3" s="1007"/>
      <c r="O3" s="1007"/>
      <c r="P3" s="1007"/>
      <c r="Q3" s="1007"/>
      <c r="R3" s="205"/>
    </row>
    <row r="4" spans="1:18" ht="28.5" customHeight="1">
      <c r="A4" s="1015"/>
      <c r="B4" s="209" t="s">
        <v>846</v>
      </c>
      <c r="C4" s="1004" t="s">
        <v>934</v>
      </c>
      <c r="D4" s="1005"/>
      <c r="E4" s="1005"/>
      <c r="F4" s="1005"/>
      <c r="G4" s="1004" t="s">
        <v>935</v>
      </c>
      <c r="H4" s="1005"/>
      <c r="I4" s="1005"/>
      <c r="J4" s="213" t="s">
        <v>846</v>
      </c>
      <c r="K4" s="1006" t="s">
        <v>934</v>
      </c>
      <c r="L4" s="1007"/>
      <c r="M4" s="1007"/>
      <c r="N4" s="1008"/>
      <c r="O4" s="1006" t="s">
        <v>935</v>
      </c>
      <c r="P4" s="1013"/>
      <c r="Q4" s="1013"/>
      <c r="R4" s="205"/>
    </row>
    <row r="5" spans="1:18" ht="28.5" customHeight="1">
      <c r="A5" s="1016"/>
      <c r="B5" s="212" t="s">
        <v>847</v>
      </c>
      <c r="C5" s="213" t="s">
        <v>845</v>
      </c>
      <c r="D5" s="213" t="s">
        <v>848</v>
      </c>
      <c r="E5" s="213" t="s">
        <v>849</v>
      </c>
      <c r="F5" s="213" t="s">
        <v>850</v>
      </c>
      <c r="G5" s="214" t="s">
        <v>845</v>
      </c>
      <c r="H5" s="210" t="s">
        <v>851</v>
      </c>
      <c r="I5" s="210" t="s">
        <v>852</v>
      </c>
      <c r="J5" s="213" t="s">
        <v>847</v>
      </c>
      <c r="K5" s="213" t="s">
        <v>845</v>
      </c>
      <c r="L5" s="213" t="s">
        <v>848</v>
      </c>
      <c r="M5" s="213" t="s">
        <v>849</v>
      </c>
      <c r="N5" s="213" t="s">
        <v>850</v>
      </c>
      <c r="O5" s="213" t="s">
        <v>845</v>
      </c>
      <c r="P5" s="213" t="s">
        <v>851</v>
      </c>
      <c r="Q5" s="208" t="s">
        <v>852</v>
      </c>
      <c r="R5" s="205"/>
    </row>
    <row r="6" spans="1:17" s="197" customFormat="1" ht="46.5" customHeight="1">
      <c r="A6" s="21" t="s">
        <v>858</v>
      </c>
      <c r="B6" s="215">
        <f aca="true" t="shared" si="0" ref="B6:B17">+C6-G6</f>
        <v>15550737</v>
      </c>
      <c r="C6" s="216">
        <f aca="true" t="shared" si="1" ref="C6:C17">+D6+E6+F6</f>
        <v>15732387</v>
      </c>
      <c r="D6" s="216">
        <v>15227378</v>
      </c>
      <c r="E6" s="216">
        <v>505009</v>
      </c>
      <c r="F6" s="216">
        <v>0</v>
      </c>
      <c r="G6" s="216">
        <f aca="true" t="shared" si="2" ref="G6:G17">+H6+I6</f>
        <v>181650</v>
      </c>
      <c r="H6" s="216">
        <v>161115</v>
      </c>
      <c r="I6" s="216">
        <v>20535</v>
      </c>
      <c r="J6" s="216">
        <f>+B6</f>
        <v>15550737</v>
      </c>
      <c r="K6" s="216">
        <f>+C6</f>
        <v>15732387</v>
      </c>
      <c r="L6" s="216">
        <f>+D6</f>
        <v>15227378</v>
      </c>
      <c r="M6" s="216">
        <f>+E6</f>
        <v>505009</v>
      </c>
      <c r="N6" s="216">
        <v>0</v>
      </c>
      <c r="O6" s="216">
        <f>+G6</f>
        <v>181650</v>
      </c>
      <c r="P6" s="216">
        <f>+H6</f>
        <v>161115</v>
      </c>
      <c r="Q6" s="216">
        <f>+I6</f>
        <v>20535</v>
      </c>
    </row>
    <row r="7" spans="1:17" s="197" customFormat="1" ht="46.5" customHeight="1">
      <c r="A7" s="28" t="s">
        <v>859</v>
      </c>
      <c r="B7" s="215">
        <f t="shared" si="0"/>
        <v>28135189</v>
      </c>
      <c r="C7" s="216">
        <f t="shared" si="1"/>
        <v>29443190</v>
      </c>
      <c r="D7" s="216">
        <v>25977943</v>
      </c>
      <c r="E7" s="216">
        <v>3456026</v>
      </c>
      <c r="F7" s="216">
        <v>9221</v>
      </c>
      <c r="G7" s="216">
        <f t="shared" si="2"/>
        <v>1308001</v>
      </c>
      <c r="H7" s="216">
        <v>1239841</v>
      </c>
      <c r="I7" s="216">
        <v>68160</v>
      </c>
      <c r="J7" s="216">
        <f aca="true" t="shared" si="3" ref="J7:J17">+J6+B7</f>
        <v>43685926</v>
      </c>
      <c r="K7" s="216">
        <f aca="true" t="shared" si="4" ref="K7:K17">+K6+C7</f>
        <v>45175577</v>
      </c>
      <c r="L7" s="216">
        <f aca="true" t="shared" si="5" ref="L7:L17">+L6+D7</f>
        <v>41205321</v>
      </c>
      <c r="M7" s="216">
        <f aca="true" t="shared" si="6" ref="M7:M17">+M6+E7</f>
        <v>3961035</v>
      </c>
      <c r="N7" s="216">
        <f aca="true" t="shared" si="7" ref="N7:N17">+N6+F7</f>
        <v>9221</v>
      </c>
      <c r="O7" s="216">
        <f aca="true" t="shared" si="8" ref="O7:O17">+O6+G7</f>
        <v>1489651</v>
      </c>
      <c r="P7" s="216">
        <f aca="true" t="shared" si="9" ref="P7:P17">+P6+H7</f>
        <v>1400956</v>
      </c>
      <c r="Q7" s="216">
        <f aca="true" t="shared" si="10" ref="Q7:Q17">+Q6+I7</f>
        <v>88695</v>
      </c>
    </row>
    <row r="8" spans="1:18" ht="46.5" customHeight="1">
      <c r="A8" s="28" t="s">
        <v>860</v>
      </c>
      <c r="B8" s="215">
        <f t="shared" si="0"/>
        <v>29141356</v>
      </c>
      <c r="C8" s="216">
        <f t="shared" si="1"/>
        <v>35313627</v>
      </c>
      <c r="D8" s="216">
        <v>30017163</v>
      </c>
      <c r="E8" s="216">
        <v>5273720</v>
      </c>
      <c r="F8" s="216">
        <v>22744</v>
      </c>
      <c r="G8" s="216">
        <f t="shared" si="2"/>
        <v>6172271</v>
      </c>
      <c r="H8" s="216">
        <v>2426365</v>
      </c>
      <c r="I8" s="216">
        <v>3745906</v>
      </c>
      <c r="J8" s="216">
        <f t="shared" si="3"/>
        <v>72827282</v>
      </c>
      <c r="K8" s="216">
        <f t="shared" si="4"/>
        <v>80489204</v>
      </c>
      <c r="L8" s="216">
        <f t="shared" si="5"/>
        <v>71222484</v>
      </c>
      <c r="M8" s="216">
        <f t="shared" si="6"/>
        <v>9234755</v>
      </c>
      <c r="N8" s="216">
        <f t="shared" si="7"/>
        <v>31965</v>
      </c>
      <c r="O8" s="216">
        <f t="shared" si="8"/>
        <v>7661922</v>
      </c>
      <c r="P8" s="216">
        <f t="shared" si="9"/>
        <v>3827321</v>
      </c>
      <c r="Q8" s="216">
        <f t="shared" si="10"/>
        <v>3834601</v>
      </c>
      <c r="R8" s="205"/>
    </row>
    <row r="9" spans="1:18" ht="46.5" customHeight="1">
      <c r="A9" s="28" t="s">
        <v>861</v>
      </c>
      <c r="B9" s="215">
        <f t="shared" si="0"/>
        <v>38167992</v>
      </c>
      <c r="C9" s="216">
        <f t="shared" si="1"/>
        <v>42473553</v>
      </c>
      <c r="D9" s="216">
        <v>31433795</v>
      </c>
      <c r="E9" s="216">
        <v>11010571</v>
      </c>
      <c r="F9" s="216">
        <v>29187</v>
      </c>
      <c r="G9" s="216">
        <f t="shared" si="2"/>
        <v>4305561</v>
      </c>
      <c r="H9" s="216">
        <v>4289413</v>
      </c>
      <c r="I9" s="216">
        <v>16148</v>
      </c>
      <c r="J9" s="216">
        <f t="shared" si="3"/>
        <v>110995274</v>
      </c>
      <c r="K9" s="216">
        <f t="shared" si="4"/>
        <v>122962757</v>
      </c>
      <c r="L9" s="216">
        <f t="shared" si="5"/>
        <v>102656279</v>
      </c>
      <c r="M9" s="216">
        <f t="shared" si="6"/>
        <v>20245326</v>
      </c>
      <c r="N9" s="216">
        <f t="shared" si="7"/>
        <v>61152</v>
      </c>
      <c r="O9" s="216">
        <f t="shared" si="8"/>
        <v>11967483</v>
      </c>
      <c r="P9" s="216">
        <f t="shared" si="9"/>
        <v>8116734</v>
      </c>
      <c r="Q9" s="216">
        <f t="shared" si="10"/>
        <v>3850749</v>
      </c>
      <c r="R9" s="205"/>
    </row>
    <row r="10" spans="1:18" ht="46.5" customHeight="1">
      <c r="A10" s="29" t="s">
        <v>797</v>
      </c>
      <c r="B10" s="215">
        <f t="shared" si="0"/>
        <v>22587994</v>
      </c>
      <c r="C10" s="216">
        <f t="shared" si="1"/>
        <v>68949709</v>
      </c>
      <c r="D10" s="216">
        <v>49209357</v>
      </c>
      <c r="E10" s="216">
        <v>19606728</v>
      </c>
      <c r="F10" s="216">
        <v>133624</v>
      </c>
      <c r="G10" s="216">
        <f t="shared" si="2"/>
        <v>46361715</v>
      </c>
      <c r="H10" s="216">
        <v>9475795</v>
      </c>
      <c r="I10" s="216">
        <v>36885920</v>
      </c>
      <c r="J10" s="216">
        <f t="shared" si="3"/>
        <v>133583268</v>
      </c>
      <c r="K10" s="216">
        <f t="shared" si="4"/>
        <v>191912466</v>
      </c>
      <c r="L10" s="216">
        <f t="shared" si="5"/>
        <v>151865636</v>
      </c>
      <c r="M10" s="216">
        <f t="shared" si="6"/>
        <v>39852054</v>
      </c>
      <c r="N10" s="216">
        <f t="shared" si="7"/>
        <v>194776</v>
      </c>
      <c r="O10" s="216">
        <f t="shared" si="8"/>
        <v>58329198</v>
      </c>
      <c r="P10" s="216">
        <f t="shared" si="9"/>
        <v>17592529</v>
      </c>
      <c r="Q10" s="216">
        <f t="shared" si="10"/>
        <v>40736669</v>
      </c>
      <c r="R10" s="205"/>
    </row>
    <row r="11" spans="1:18" ht="46.5" customHeight="1">
      <c r="A11" s="28" t="s">
        <v>862</v>
      </c>
      <c r="B11" s="215">
        <f t="shared" si="0"/>
        <v>30170678</v>
      </c>
      <c r="C11" s="216">
        <f t="shared" si="1"/>
        <v>42470350</v>
      </c>
      <c r="D11" s="216">
        <v>34128603</v>
      </c>
      <c r="E11" s="216">
        <v>8328003</v>
      </c>
      <c r="F11" s="216">
        <v>13744</v>
      </c>
      <c r="G11" s="216">
        <f t="shared" si="2"/>
        <v>12299672</v>
      </c>
      <c r="H11" s="216">
        <v>9429091</v>
      </c>
      <c r="I11" s="216">
        <v>2870581</v>
      </c>
      <c r="J11" s="216">
        <f t="shared" si="3"/>
        <v>163753946</v>
      </c>
      <c r="K11" s="216">
        <f t="shared" si="4"/>
        <v>234382816</v>
      </c>
      <c r="L11" s="216">
        <f t="shared" si="5"/>
        <v>185994239</v>
      </c>
      <c r="M11" s="216">
        <f t="shared" si="6"/>
        <v>48180057</v>
      </c>
      <c r="N11" s="216">
        <f t="shared" si="7"/>
        <v>208520</v>
      </c>
      <c r="O11" s="216">
        <f t="shared" si="8"/>
        <v>70628870</v>
      </c>
      <c r="P11" s="216">
        <f t="shared" si="9"/>
        <v>27021620</v>
      </c>
      <c r="Q11" s="216">
        <f t="shared" si="10"/>
        <v>43607250</v>
      </c>
      <c r="R11" s="205"/>
    </row>
    <row r="12" spans="1:18" s="203" customFormat="1" ht="46.5" customHeight="1">
      <c r="A12" s="28" t="s">
        <v>863</v>
      </c>
      <c r="B12" s="215">
        <f t="shared" si="0"/>
        <v>23432436</v>
      </c>
      <c r="C12" s="216">
        <f t="shared" si="1"/>
        <v>47396082</v>
      </c>
      <c r="D12" s="216">
        <v>37959822</v>
      </c>
      <c r="E12" s="216">
        <v>9378694</v>
      </c>
      <c r="F12" s="216">
        <v>57566</v>
      </c>
      <c r="G12" s="216">
        <f t="shared" si="2"/>
        <v>23963646</v>
      </c>
      <c r="H12" s="216">
        <v>10159348</v>
      </c>
      <c r="I12" s="216">
        <v>13804298</v>
      </c>
      <c r="J12" s="216">
        <f t="shared" si="3"/>
        <v>187186382</v>
      </c>
      <c r="K12" s="216">
        <f t="shared" si="4"/>
        <v>281778898</v>
      </c>
      <c r="L12" s="216">
        <f t="shared" si="5"/>
        <v>223954061</v>
      </c>
      <c r="M12" s="216">
        <f t="shared" si="6"/>
        <v>57558751</v>
      </c>
      <c r="N12" s="216">
        <f t="shared" si="7"/>
        <v>266086</v>
      </c>
      <c r="O12" s="216">
        <f t="shared" si="8"/>
        <v>94592516</v>
      </c>
      <c r="P12" s="216">
        <f t="shared" si="9"/>
        <v>37180968</v>
      </c>
      <c r="Q12" s="216">
        <f t="shared" si="10"/>
        <v>57411548</v>
      </c>
      <c r="R12" s="217"/>
    </row>
    <row r="13" spans="1:18" s="203" customFormat="1" ht="46.5" customHeight="1">
      <c r="A13" s="28" t="s">
        <v>800</v>
      </c>
      <c r="B13" s="215">
        <f t="shared" si="0"/>
        <v>42808543</v>
      </c>
      <c r="C13" s="216">
        <f t="shared" si="1"/>
        <v>61853400</v>
      </c>
      <c r="D13" s="216">
        <v>38647555</v>
      </c>
      <c r="E13" s="216">
        <v>23164176</v>
      </c>
      <c r="F13" s="216">
        <v>41669</v>
      </c>
      <c r="G13" s="216">
        <f t="shared" si="2"/>
        <v>19044857</v>
      </c>
      <c r="H13" s="216">
        <v>12378551</v>
      </c>
      <c r="I13" s="216">
        <v>6666306</v>
      </c>
      <c r="J13" s="216">
        <f t="shared" si="3"/>
        <v>229994925</v>
      </c>
      <c r="K13" s="216">
        <f t="shared" si="4"/>
        <v>343632298</v>
      </c>
      <c r="L13" s="216">
        <f t="shared" si="5"/>
        <v>262601616</v>
      </c>
      <c r="M13" s="216">
        <f t="shared" si="6"/>
        <v>80722927</v>
      </c>
      <c r="N13" s="216">
        <f t="shared" si="7"/>
        <v>307755</v>
      </c>
      <c r="O13" s="216">
        <f t="shared" si="8"/>
        <v>113637373</v>
      </c>
      <c r="P13" s="216">
        <f t="shared" si="9"/>
        <v>49559519</v>
      </c>
      <c r="Q13" s="216">
        <f t="shared" si="10"/>
        <v>64077854</v>
      </c>
      <c r="R13" s="217"/>
    </row>
    <row r="14" spans="1:18" s="203" customFormat="1" ht="46.5" customHeight="1">
      <c r="A14" s="28" t="s">
        <v>801</v>
      </c>
      <c r="B14" s="216">
        <f t="shared" si="0"/>
        <v>30187518</v>
      </c>
      <c r="C14" s="216">
        <f t="shared" si="1"/>
        <v>60310145</v>
      </c>
      <c r="D14" s="216">
        <v>42375675</v>
      </c>
      <c r="E14" s="216">
        <f>14321783+3546711</f>
        <v>17868494</v>
      </c>
      <c r="F14" s="216">
        <v>65976</v>
      </c>
      <c r="G14" s="216">
        <f t="shared" si="2"/>
        <v>30122627</v>
      </c>
      <c r="H14" s="216">
        <v>17566518</v>
      </c>
      <c r="I14" s="216">
        <v>12556109</v>
      </c>
      <c r="J14" s="216">
        <f t="shared" si="3"/>
        <v>260182443</v>
      </c>
      <c r="K14" s="216">
        <f t="shared" si="4"/>
        <v>403942443</v>
      </c>
      <c r="L14" s="216">
        <f t="shared" si="5"/>
        <v>304977291</v>
      </c>
      <c r="M14" s="216">
        <f t="shared" si="6"/>
        <v>98591421</v>
      </c>
      <c r="N14" s="216">
        <f t="shared" si="7"/>
        <v>373731</v>
      </c>
      <c r="O14" s="216">
        <f t="shared" si="8"/>
        <v>143760000</v>
      </c>
      <c r="P14" s="216">
        <f t="shared" si="9"/>
        <v>67126037</v>
      </c>
      <c r="Q14" s="216">
        <f t="shared" si="10"/>
        <v>76633963</v>
      </c>
      <c r="R14" s="217"/>
    </row>
    <row r="15" spans="1:18" s="203" customFormat="1" ht="46.5" customHeight="1">
      <c r="A15" s="28" t="s">
        <v>762</v>
      </c>
      <c r="B15" s="216">
        <f t="shared" si="0"/>
        <v>38606346</v>
      </c>
      <c r="C15" s="216">
        <f t="shared" si="1"/>
        <v>99052590</v>
      </c>
      <c r="D15" s="216">
        <v>47831120</v>
      </c>
      <c r="E15" s="216">
        <v>51134606</v>
      </c>
      <c r="F15" s="216">
        <v>86864</v>
      </c>
      <c r="G15" s="216">
        <f t="shared" si="2"/>
        <v>60446244</v>
      </c>
      <c r="H15" s="216">
        <v>19582316</v>
      </c>
      <c r="I15" s="216">
        <v>40863928</v>
      </c>
      <c r="J15" s="216">
        <f t="shared" si="3"/>
        <v>298788789</v>
      </c>
      <c r="K15" s="216">
        <f t="shared" si="4"/>
        <v>502995033</v>
      </c>
      <c r="L15" s="216">
        <f t="shared" si="5"/>
        <v>352808411</v>
      </c>
      <c r="M15" s="216">
        <f t="shared" si="6"/>
        <v>149726027</v>
      </c>
      <c r="N15" s="216">
        <f t="shared" si="7"/>
        <v>460595</v>
      </c>
      <c r="O15" s="216">
        <f t="shared" si="8"/>
        <v>204206244</v>
      </c>
      <c r="P15" s="216">
        <f t="shared" si="9"/>
        <v>86708353</v>
      </c>
      <c r="Q15" s="216">
        <f t="shared" si="10"/>
        <v>117497891</v>
      </c>
      <c r="R15" s="217"/>
    </row>
    <row r="16" spans="1:18" s="203" customFormat="1" ht="46.5" customHeight="1">
      <c r="A16" s="28" t="s">
        <v>839</v>
      </c>
      <c r="B16" s="216">
        <f t="shared" si="0"/>
        <v>58396963</v>
      </c>
      <c r="C16" s="216">
        <f t="shared" si="1"/>
        <v>82088877</v>
      </c>
      <c r="D16" s="216">
        <v>53007400</v>
      </c>
      <c r="E16" s="216">
        <v>29024166</v>
      </c>
      <c r="F16" s="216">
        <v>57311</v>
      </c>
      <c r="G16" s="216">
        <f t="shared" si="2"/>
        <v>23691914</v>
      </c>
      <c r="H16" s="216">
        <v>23420408</v>
      </c>
      <c r="I16" s="216">
        <v>271506</v>
      </c>
      <c r="J16" s="216">
        <f t="shared" si="3"/>
        <v>357185752</v>
      </c>
      <c r="K16" s="216">
        <f t="shared" si="4"/>
        <v>585083910</v>
      </c>
      <c r="L16" s="216">
        <f t="shared" si="5"/>
        <v>405815811</v>
      </c>
      <c r="M16" s="216">
        <f t="shared" si="6"/>
        <v>178750193</v>
      </c>
      <c r="N16" s="216">
        <f t="shared" si="7"/>
        <v>517906</v>
      </c>
      <c r="O16" s="216">
        <f t="shared" si="8"/>
        <v>227898158</v>
      </c>
      <c r="P16" s="216">
        <f t="shared" si="9"/>
        <v>110128761</v>
      </c>
      <c r="Q16" s="216">
        <f t="shared" si="10"/>
        <v>117769397</v>
      </c>
      <c r="R16" s="217"/>
    </row>
    <row r="17" spans="1:18" s="203" customFormat="1" ht="46.5" customHeight="1" thickBot="1">
      <c r="A17" s="28" t="s">
        <v>274</v>
      </c>
      <c r="B17" s="216">
        <f t="shared" si="0"/>
        <v>49318660</v>
      </c>
      <c r="C17" s="216">
        <f t="shared" si="1"/>
        <v>81439973</v>
      </c>
      <c r="D17" s="216">
        <v>53392129</v>
      </c>
      <c r="E17" s="216">
        <v>27941885</v>
      </c>
      <c r="F17" s="216">
        <v>105959</v>
      </c>
      <c r="G17" s="216">
        <f t="shared" si="2"/>
        <v>32121313</v>
      </c>
      <c r="H17" s="216">
        <v>25548453</v>
      </c>
      <c r="I17" s="216">
        <v>6572860</v>
      </c>
      <c r="J17" s="216">
        <f t="shared" si="3"/>
        <v>406504412</v>
      </c>
      <c r="K17" s="216">
        <f t="shared" si="4"/>
        <v>666523883</v>
      </c>
      <c r="L17" s="216">
        <f t="shared" si="5"/>
        <v>459207940</v>
      </c>
      <c r="M17" s="216">
        <f t="shared" si="6"/>
        <v>206692078</v>
      </c>
      <c r="N17" s="216">
        <f t="shared" si="7"/>
        <v>623865</v>
      </c>
      <c r="O17" s="216">
        <f t="shared" si="8"/>
        <v>260019471</v>
      </c>
      <c r="P17" s="216">
        <f t="shared" si="9"/>
        <v>135677214</v>
      </c>
      <c r="Q17" s="216">
        <f t="shared" si="10"/>
        <v>124342257</v>
      </c>
      <c r="R17" s="217"/>
    </row>
    <row r="18" spans="1:17" s="1" customFormat="1" ht="20.25" customHeight="1">
      <c r="A18" s="1009" t="s">
        <v>693</v>
      </c>
      <c r="B18" s="1009"/>
      <c r="C18" s="1009"/>
      <c r="D18" s="1009"/>
      <c r="E18" s="1009"/>
      <c r="F18" s="1009"/>
      <c r="G18" s="1009"/>
      <c r="H18" s="1009"/>
      <c r="I18" s="1009"/>
      <c r="J18" s="1009"/>
      <c r="K18" s="1009"/>
      <c r="L18" s="1009"/>
      <c r="M18" s="1009"/>
      <c r="N18" s="1009"/>
      <c r="O18" s="1009"/>
      <c r="P18" s="1009"/>
      <c r="Q18" s="1009"/>
    </row>
    <row r="19" spans="1:19" s="191" customFormat="1" ht="20.25" customHeight="1">
      <c r="A19" s="1010" t="s">
        <v>936</v>
      </c>
      <c r="B19" s="1010"/>
      <c r="C19" s="1010"/>
      <c r="D19" s="1010"/>
      <c r="E19" s="1010"/>
      <c r="F19" s="1010"/>
      <c r="G19" s="1010"/>
      <c r="H19" s="1010"/>
      <c r="I19" s="1010"/>
      <c r="J19" s="1010"/>
      <c r="K19" s="1010"/>
      <c r="L19" s="1010"/>
      <c r="M19" s="1010"/>
      <c r="N19" s="1010"/>
      <c r="O19" s="1010"/>
      <c r="P19" s="1010"/>
      <c r="Q19" s="1010"/>
      <c r="R19" s="190"/>
      <c r="S19" s="190"/>
    </row>
    <row r="20" spans="1:24" ht="20.25" customHeight="1">
      <c r="A20" s="1011" t="s">
        <v>111</v>
      </c>
      <c r="B20" s="1011"/>
      <c r="C20" s="1011"/>
      <c r="D20" s="1011"/>
      <c r="E20" s="1011"/>
      <c r="F20" s="1011"/>
      <c r="G20" s="1011"/>
      <c r="H20" s="1011"/>
      <c r="I20" s="1011"/>
      <c r="J20" s="1011"/>
      <c r="K20" s="1011"/>
      <c r="L20" s="1011"/>
      <c r="M20" s="1011"/>
      <c r="N20" s="1011"/>
      <c r="O20" s="1011"/>
      <c r="P20" s="1011"/>
      <c r="Q20" s="1011"/>
      <c r="R20" s="205"/>
      <c r="X20" s="206"/>
    </row>
    <row r="21" spans="2:30" ht="24" customHeight="1">
      <c r="B21" s="218"/>
      <c r="R21" s="205"/>
      <c r="S21" s="206"/>
      <c r="T21" s="206"/>
      <c r="U21" s="206"/>
      <c r="V21" s="206"/>
      <c r="W21" s="206"/>
      <c r="X21" s="206"/>
      <c r="Y21" s="206"/>
      <c r="Z21" s="206"/>
      <c r="AA21" s="206"/>
      <c r="AB21" s="206"/>
      <c r="AC21" s="206"/>
      <c r="AD21" s="206"/>
    </row>
    <row r="22" spans="2:30" ht="24" customHeight="1">
      <c r="B22" s="218"/>
      <c r="R22" s="205"/>
      <c r="S22" s="206"/>
      <c r="T22" s="206"/>
      <c r="U22" s="206"/>
      <c r="X22" s="206"/>
      <c r="Y22" s="206"/>
      <c r="Z22" s="206"/>
      <c r="AB22" s="206"/>
      <c r="AC22" s="206"/>
      <c r="AD22" s="206"/>
    </row>
    <row r="23" spans="2:30" ht="24" customHeight="1">
      <c r="B23" s="218"/>
      <c r="R23" s="205"/>
      <c r="S23" s="206"/>
      <c r="T23" s="206"/>
      <c r="U23" s="206"/>
      <c r="V23" s="206"/>
      <c r="W23" s="206"/>
      <c r="X23" s="206"/>
      <c r="Y23" s="206"/>
      <c r="Z23" s="206"/>
      <c r="AA23" s="206"/>
      <c r="AB23" s="206"/>
      <c r="AC23" s="206"/>
      <c r="AD23" s="206"/>
    </row>
    <row r="24" spans="1:30" ht="24" customHeight="1">
      <c r="A24" s="219"/>
      <c r="B24" s="220"/>
      <c r="C24" s="219"/>
      <c r="D24" s="219"/>
      <c r="E24" s="219"/>
      <c r="F24" s="219"/>
      <c r="G24" s="219"/>
      <c r="H24" s="219"/>
      <c r="I24" s="219"/>
      <c r="J24" s="219"/>
      <c r="K24" s="219"/>
      <c r="L24" s="219"/>
      <c r="M24" s="219"/>
      <c r="N24" s="219"/>
      <c r="O24" s="219"/>
      <c r="P24" s="219"/>
      <c r="Q24" s="219"/>
      <c r="R24" s="206"/>
      <c r="S24" s="206"/>
      <c r="T24" s="206"/>
      <c r="U24" s="206"/>
      <c r="V24" s="206"/>
      <c r="W24" s="206"/>
      <c r="X24" s="206"/>
      <c r="Y24" s="206"/>
      <c r="Z24" s="206"/>
      <c r="AA24" s="206"/>
      <c r="AB24" s="206"/>
      <c r="AC24" s="206"/>
      <c r="AD24" s="206"/>
    </row>
    <row r="25" spans="1:30" ht="24" customHeight="1">
      <c r="A25" s="219"/>
      <c r="B25" s="220"/>
      <c r="C25" s="219"/>
      <c r="D25" s="219"/>
      <c r="E25" s="219"/>
      <c r="F25" s="219"/>
      <c r="G25" s="219"/>
      <c r="H25" s="219"/>
      <c r="I25" s="219"/>
      <c r="J25" s="219"/>
      <c r="K25" s="219"/>
      <c r="L25" s="219"/>
      <c r="M25" s="219"/>
      <c r="N25" s="219"/>
      <c r="O25" s="219"/>
      <c r="P25" s="219"/>
      <c r="Q25" s="219"/>
      <c r="R25" s="206"/>
      <c r="S25" s="206"/>
      <c r="T25" s="206"/>
      <c r="U25" s="206"/>
      <c r="V25" s="206"/>
      <c r="W25" s="206"/>
      <c r="X25" s="206"/>
      <c r="Y25" s="206"/>
      <c r="Z25" s="206"/>
      <c r="AA25" s="206"/>
      <c r="AB25" s="206"/>
      <c r="AC25" s="206"/>
      <c r="AD25" s="206"/>
    </row>
    <row r="26" spans="1:30" ht="24" customHeight="1">
      <c r="A26" s="219"/>
      <c r="B26" s="220"/>
      <c r="C26" s="219"/>
      <c r="D26" s="219"/>
      <c r="E26" s="219"/>
      <c r="F26" s="219"/>
      <c r="G26" s="219"/>
      <c r="H26" s="219"/>
      <c r="I26" s="219"/>
      <c r="J26" s="219"/>
      <c r="K26" s="219"/>
      <c r="L26" s="219"/>
      <c r="M26" s="219"/>
      <c r="N26" s="219"/>
      <c r="O26" s="219"/>
      <c r="P26" s="219"/>
      <c r="Q26" s="219"/>
      <c r="R26" s="206"/>
      <c r="S26" s="206"/>
      <c r="T26" s="206"/>
      <c r="U26" s="206"/>
      <c r="V26" s="206"/>
      <c r="W26" s="206"/>
      <c r="X26" s="206"/>
      <c r="Y26" s="206"/>
      <c r="Z26" s="206"/>
      <c r="AA26" s="206"/>
      <c r="AB26" s="206"/>
      <c r="AC26" s="206"/>
      <c r="AD26" s="206"/>
    </row>
    <row r="27" spans="1:30" ht="24" customHeight="1">
      <c r="A27" s="219"/>
      <c r="B27" s="220"/>
      <c r="C27" s="219"/>
      <c r="D27" s="219"/>
      <c r="E27" s="219"/>
      <c r="F27" s="219"/>
      <c r="G27" s="219"/>
      <c r="H27" s="219"/>
      <c r="I27" s="219"/>
      <c r="J27" s="219"/>
      <c r="K27" s="219"/>
      <c r="L27" s="219"/>
      <c r="M27" s="219"/>
      <c r="N27" s="219"/>
      <c r="O27" s="219"/>
      <c r="P27" s="219"/>
      <c r="Q27" s="219"/>
      <c r="R27" s="206"/>
      <c r="S27" s="206"/>
      <c r="T27" s="206"/>
      <c r="U27" s="206"/>
      <c r="V27" s="206"/>
      <c r="W27" s="206"/>
      <c r="X27" s="206"/>
      <c r="Y27" s="206"/>
      <c r="Z27" s="206"/>
      <c r="AA27" s="206"/>
      <c r="AB27" s="206"/>
      <c r="AC27" s="206"/>
      <c r="AD27" s="206"/>
    </row>
  </sheetData>
  <mergeCells count="15">
    <mergeCell ref="A18:Q18"/>
    <mergeCell ref="A19:Q19"/>
    <mergeCell ref="A20:Q20"/>
    <mergeCell ref="A1:I1"/>
    <mergeCell ref="A2:I2"/>
    <mergeCell ref="J1:Q1"/>
    <mergeCell ref="J2:O2"/>
    <mergeCell ref="P2:Q2"/>
    <mergeCell ref="O4:Q4"/>
    <mergeCell ref="A3:A5"/>
    <mergeCell ref="C4:F4"/>
    <mergeCell ref="G4:I4"/>
    <mergeCell ref="B3:I3"/>
    <mergeCell ref="J3:Q3"/>
    <mergeCell ref="K4:N4"/>
  </mergeCells>
  <printOptions/>
  <pageMargins left="0.5905511811023623" right="0.1968503937007874" top="0.5905511811023623" bottom="0.7874015748031497" header="0" footer="0"/>
  <pageSetup horizontalDpi="400" verticalDpi="400" orientation="portrait" pageOrder="overThenDown" paperSize="9" r:id="rId1"/>
</worksheet>
</file>

<file path=xl/worksheets/sheet56.xml><?xml version="1.0" encoding="utf-8"?>
<worksheet xmlns="http://schemas.openxmlformats.org/spreadsheetml/2006/main" xmlns:r="http://schemas.openxmlformats.org/officeDocument/2006/relationships">
  <dimension ref="A1:AC26"/>
  <sheetViews>
    <sheetView workbookViewId="0" topLeftCell="A1">
      <selection activeCell="A10" sqref="A10"/>
    </sheetView>
  </sheetViews>
  <sheetFormatPr defaultColWidth="9.00390625" defaultRowHeight="24" customHeight="1"/>
  <cols>
    <col min="1" max="1" width="10.125" style="193" customWidth="1"/>
    <col min="2" max="2" width="10.875" style="193" customWidth="1"/>
    <col min="3" max="3" width="12.125" style="193" customWidth="1"/>
    <col min="4" max="4" width="10.875" style="193" customWidth="1"/>
    <col min="5" max="5" width="12.00390625" style="193" customWidth="1"/>
    <col min="6" max="6" width="10.875" style="193" customWidth="1"/>
    <col min="7" max="7" width="11.875" style="193" customWidth="1"/>
    <col min="8" max="8" width="10.875" style="193" customWidth="1"/>
    <col min="9" max="12" width="12.875" style="193" customWidth="1"/>
    <col min="13" max="13" width="12.625" style="193" customWidth="1"/>
    <col min="14" max="14" width="13.00390625" style="193" customWidth="1"/>
    <col min="15" max="15" width="13.50390625" style="193" customWidth="1"/>
    <col min="16" max="16" width="10.50390625" style="193" hidden="1" customWidth="1"/>
    <col min="17" max="17" width="12.75390625" style="179" customWidth="1"/>
    <col min="18" max="18" width="10.00390625" style="179" customWidth="1"/>
    <col min="19" max="19" width="9.50390625" style="179" customWidth="1"/>
    <col min="20" max="20" width="9.00390625" style="179" customWidth="1"/>
    <col min="21" max="22" width="7.25390625" style="179" customWidth="1"/>
    <col min="23" max="23" width="9.25390625" style="179" customWidth="1"/>
    <col min="24" max="24" width="8.75390625" style="179" customWidth="1"/>
    <col min="25" max="25" width="8.375" style="179" customWidth="1"/>
    <col min="26" max="16384" width="9.00390625" style="179" customWidth="1"/>
  </cols>
  <sheetData>
    <row r="1" spans="1:16" s="81" customFormat="1" ht="33" customHeight="1">
      <c r="A1" s="691" t="s">
        <v>207</v>
      </c>
      <c r="B1" s="691"/>
      <c r="C1" s="691"/>
      <c r="D1" s="691"/>
      <c r="E1" s="691"/>
      <c r="F1" s="691"/>
      <c r="G1" s="691"/>
      <c r="H1" s="691"/>
      <c r="I1" s="578" t="s">
        <v>208</v>
      </c>
      <c r="J1" s="578"/>
      <c r="K1" s="578"/>
      <c r="L1" s="578"/>
      <c r="M1" s="578"/>
      <c r="N1" s="578"/>
      <c r="O1" s="578"/>
      <c r="P1" s="102"/>
    </row>
    <row r="2" spans="1:28" ht="33" customHeight="1">
      <c r="A2" s="979" t="s">
        <v>209</v>
      </c>
      <c r="B2" s="979"/>
      <c r="C2" s="979"/>
      <c r="D2" s="979"/>
      <c r="E2" s="979"/>
      <c r="F2" s="979"/>
      <c r="G2" s="979"/>
      <c r="H2" s="979"/>
      <c r="I2" s="981" t="s">
        <v>210</v>
      </c>
      <c r="J2" s="981"/>
      <c r="K2" s="981"/>
      <c r="L2" s="981"/>
      <c r="M2" s="981"/>
      <c r="N2" s="982" t="s">
        <v>211</v>
      </c>
      <c r="O2" s="982"/>
      <c r="P2" s="178"/>
      <c r="Q2" s="205"/>
      <c r="R2" s="206"/>
      <c r="S2" s="206"/>
      <c r="T2" s="206"/>
      <c r="U2" s="206"/>
      <c r="V2" s="206"/>
      <c r="X2" s="206"/>
      <c r="Y2" s="206"/>
      <c r="Z2" s="207"/>
      <c r="AA2" s="207"/>
      <c r="AB2" s="206"/>
    </row>
    <row r="3" spans="1:17" ht="30" customHeight="1">
      <c r="A3" s="1020" t="s">
        <v>212</v>
      </c>
      <c r="B3" s="1017" t="s">
        <v>213</v>
      </c>
      <c r="C3" s="1018"/>
      <c r="D3" s="1006" t="s">
        <v>214</v>
      </c>
      <c r="E3" s="1008"/>
      <c r="F3" s="1006" t="s">
        <v>215</v>
      </c>
      <c r="G3" s="1008"/>
      <c r="H3" s="221" t="s">
        <v>216</v>
      </c>
      <c r="I3" s="222" t="s">
        <v>217</v>
      </c>
      <c r="J3" s="1006" t="s">
        <v>218</v>
      </c>
      <c r="K3" s="1008"/>
      <c r="L3" s="1006" t="s">
        <v>219</v>
      </c>
      <c r="M3" s="1008"/>
      <c r="N3" s="1006" t="s">
        <v>220</v>
      </c>
      <c r="O3" s="1007"/>
      <c r="P3" s="180" t="s">
        <v>221</v>
      </c>
      <c r="Q3" s="205"/>
    </row>
    <row r="4" spans="1:17" ht="30" customHeight="1">
      <c r="A4" s="1005"/>
      <c r="B4" s="223" t="s">
        <v>937</v>
      </c>
      <c r="C4" s="223" t="s">
        <v>938</v>
      </c>
      <c r="D4" s="213" t="s">
        <v>937</v>
      </c>
      <c r="E4" s="213" t="s">
        <v>938</v>
      </c>
      <c r="F4" s="213" t="s">
        <v>937</v>
      </c>
      <c r="G4" s="213" t="s">
        <v>938</v>
      </c>
      <c r="H4" s="213" t="s">
        <v>937</v>
      </c>
      <c r="I4" s="211" t="s">
        <v>938</v>
      </c>
      <c r="J4" s="213" t="s">
        <v>937</v>
      </c>
      <c r="K4" s="213" t="s">
        <v>938</v>
      </c>
      <c r="L4" s="213" t="s">
        <v>937</v>
      </c>
      <c r="M4" s="213" t="s">
        <v>938</v>
      </c>
      <c r="N4" s="213" t="s">
        <v>937</v>
      </c>
      <c r="O4" s="208" t="s">
        <v>938</v>
      </c>
      <c r="P4" s="224"/>
      <c r="Q4" s="205"/>
    </row>
    <row r="5" spans="1:16" s="197" customFormat="1" ht="54" customHeight="1">
      <c r="A5" s="21" t="s">
        <v>222</v>
      </c>
      <c r="B5" s="225">
        <v>9746876</v>
      </c>
      <c r="C5" s="226">
        <v>15227378</v>
      </c>
      <c r="D5" s="226">
        <v>385486</v>
      </c>
      <c r="E5" s="216">
        <v>161115</v>
      </c>
      <c r="F5" s="226">
        <v>9361390</v>
      </c>
      <c r="G5" s="216">
        <v>15066263</v>
      </c>
      <c r="H5" s="226">
        <v>352159</v>
      </c>
      <c r="I5" s="216">
        <v>505009</v>
      </c>
      <c r="J5" s="226">
        <v>0</v>
      </c>
      <c r="K5" s="216">
        <v>20535</v>
      </c>
      <c r="L5" s="226">
        <v>352159</v>
      </c>
      <c r="M5" s="216">
        <v>484474</v>
      </c>
      <c r="N5" s="226">
        <v>9713549</v>
      </c>
      <c r="O5" s="216">
        <v>15550737</v>
      </c>
      <c r="P5" s="227">
        <v>102492</v>
      </c>
    </row>
    <row r="6" spans="1:16" s="197" customFormat="1" ht="54" customHeight="1">
      <c r="A6" s="28" t="s">
        <v>223</v>
      </c>
      <c r="B6" s="215">
        <v>24635250</v>
      </c>
      <c r="C6" s="216">
        <v>25977943</v>
      </c>
      <c r="D6" s="216">
        <v>1682770</v>
      </c>
      <c r="E6" s="216">
        <v>1239841</v>
      </c>
      <c r="F6" s="216">
        <v>22952480</v>
      </c>
      <c r="G6" s="216">
        <v>24738102</v>
      </c>
      <c r="H6" s="216">
        <v>2026146</v>
      </c>
      <c r="I6" s="216">
        <v>3465247</v>
      </c>
      <c r="J6" s="216">
        <v>0</v>
      </c>
      <c r="K6" s="216">
        <v>68160</v>
      </c>
      <c r="L6" s="216">
        <v>2026146</v>
      </c>
      <c r="M6" s="216">
        <v>3397087</v>
      </c>
      <c r="N6" s="216">
        <v>24978626</v>
      </c>
      <c r="O6" s="216">
        <v>28135189</v>
      </c>
      <c r="P6" s="228">
        <v>99950</v>
      </c>
    </row>
    <row r="7" spans="1:16" ht="54" customHeight="1">
      <c r="A7" s="28" t="s">
        <v>224</v>
      </c>
      <c r="B7" s="215">
        <v>25617667</v>
      </c>
      <c r="C7" s="216">
        <v>30017163</v>
      </c>
      <c r="D7" s="216">
        <v>3499921</v>
      </c>
      <c r="E7" s="216">
        <v>2426365</v>
      </c>
      <c r="F7" s="216">
        <v>22117746</v>
      </c>
      <c r="G7" s="216">
        <v>27590798</v>
      </c>
      <c r="H7" s="216">
        <v>3731868</v>
      </c>
      <c r="I7" s="216">
        <v>5296464</v>
      </c>
      <c r="J7" s="216">
        <v>87385</v>
      </c>
      <c r="K7" s="216">
        <v>3745906</v>
      </c>
      <c r="L7" s="216">
        <v>3644483</v>
      </c>
      <c r="M7" s="216">
        <v>1550558</v>
      </c>
      <c r="N7" s="216">
        <v>25762229</v>
      </c>
      <c r="O7" s="216">
        <v>29141356</v>
      </c>
      <c r="P7" s="228">
        <v>103592</v>
      </c>
    </row>
    <row r="8" spans="1:17" ht="54" customHeight="1">
      <c r="A8" s="28" t="s">
        <v>225</v>
      </c>
      <c r="B8" s="215">
        <v>31547726</v>
      </c>
      <c r="C8" s="216">
        <v>31433795</v>
      </c>
      <c r="D8" s="216">
        <v>4333319</v>
      </c>
      <c r="E8" s="216">
        <v>4289413</v>
      </c>
      <c r="F8" s="216">
        <v>27214407</v>
      </c>
      <c r="G8" s="216">
        <v>27144382</v>
      </c>
      <c r="H8" s="216">
        <v>6599963</v>
      </c>
      <c r="I8" s="216">
        <v>11039758</v>
      </c>
      <c r="J8" s="216">
        <v>86504</v>
      </c>
      <c r="K8" s="216">
        <v>16148</v>
      </c>
      <c r="L8" s="216">
        <v>6513459</v>
      </c>
      <c r="M8" s="216">
        <v>11023610</v>
      </c>
      <c r="N8" s="216">
        <v>33727866</v>
      </c>
      <c r="O8" s="216">
        <v>38167992</v>
      </c>
      <c r="P8" s="228">
        <v>118094</v>
      </c>
      <c r="Q8" s="205"/>
    </row>
    <row r="9" spans="1:17" ht="54" customHeight="1">
      <c r="A9" s="29" t="s">
        <v>137</v>
      </c>
      <c r="B9" s="215">
        <v>47767753</v>
      </c>
      <c r="C9" s="216">
        <v>49209357</v>
      </c>
      <c r="D9" s="216">
        <v>7661519</v>
      </c>
      <c r="E9" s="216">
        <v>9475795</v>
      </c>
      <c r="F9" s="216">
        <v>40106234</v>
      </c>
      <c r="G9" s="216">
        <v>39733562</v>
      </c>
      <c r="H9" s="216">
        <v>13236772</v>
      </c>
      <c r="I9" s="216">
        <v>19740352</v>
      </c>
      <c r="J9" s="216">
        <v>119590</v>
      </c>
      <c r="K9" s="216">
        <v>36885920</v>
      </c>
      <c r="L9" s="216">
        <v>13117182</v>
      </c>
      <c r="M9" s="229">
        <v>-17145568</v>
      </c>
      <c r="N9" s="216">
        <v>53223416</v>
      </c>
      <c r="O9" s="216">
        <v>22587994</v>
      </c>
      <c r="P9" s="228">
        <v>169231</v>
      </c>
      <c r="Q9" s="205"/>
    </row>
    <row r="10" spans="1:17" ht="54" customHeight="1">
      <c r="A10" s="28" t="s">
        <v>226</v>
      </c>
      <c r="B10" s="215">
        <v>33599632</v>
      </c>
      <c r="C10" s="216">
        <v>34128603</v>
      </c>
      <c r="D10" s="216">
        <v>10558828</v>
      </c>
      <c r="E10" s="216">
        <v>9429091</v>
      </c>
      <c r="F10" s="216">
        <v>23040804</v>
      </c>
      <c r="G10" s="216">
        <v>24699512</v>
      </c>
      <c r="H10" s="216">
        <v>14720183</v>
      </c>
      <c r="I10" s="216">
        <v>8341747</v>
      </c>
      <c r="J10" s="216">
        <v>89295</v>
      </c>
      <c r="K10" s="216">
        <v>2870581</v>
      </c>
      <c r="L10" s="216">
        <v>14630888</v>
      </c>
      <c r="M10" s="216">
        <v>5471166</v>
      </c>
      <c r="N10" s="216">
        <v>37671692</v>
      </c>
      <c r="O10" s="216">
        <v>30170678</v>
      </c>
      <c r="P10" s="228">
        <v>121376</v>
      </c>
      <c r="Q10" s="205"/>
    </row>
    <row r="11" spans="1:17" s="203" customFormat="1" ht="54" customHeight="1">
      <c r="A11" s="28" t="s">
        <v>227</v>
      </c>
      <c r="B11" s="215">
        <v>38098120</v>
      </c>
      <c r="C11" s="216">
        <v>37959822</v>
      </c>
      <c r="D11" s="216">
        <v>12022643</v>
      </c>
      <c r="E11" s="216">
        <v>10159348</v>
      </c>
      <c r="F11" s="216">
        <v>26075477</v>
      </c>
      <c r="G11" s="216">
        <v>27800474</v>
      </c>
      <c r="H11" s="216">
        <v>8942995</v>
      </c>
      <c r="I11" s="216">
        <v>9436260</v>
      </c>
      <c r="J11" s="216">
        <v>610</v>
      </c>
      <c r="K11" s="216">
        <v>13804298</v>
      </c>
      <c r="L11" s="216">
        <v>8942385</v>
      </c>
      <c r="M11" s="229">
        <v>-4368038</v>
      </c>
      <c r="N11" s="216">
        <v>35017862</v>
      </c>
      <c r="O11" s="216">
        <v>23432436</v>
      </c>
      <c r="P11" s="228">
        <v>121311</v>
      </c>
      <c r="Q11" s="217"/>
    </row>
    <row r="12" spans="1:17" s="203" customFormat="1" ht="54" customHeight="1">
      <c r="A12" s="28" t="s">
        <v>228</v>
      </c>
      <c r="B12" s="215">
        <v>39820677</v>
      </c>
      <c r="C12" s="216">
        <v>38647555</v>
      </c>
      <c r="D12" s="216">
        <v>16258207</v>
      </c>
      <c r="E12" s="216">
        <v>12378551</v>
      </c>
      <c r="F12" s="216">
        <v>23562470</v>
      </c>
      <c r="G12" s="216">
        <v>26269004</v>
      </c>
      <c r="H12" s="216">
        <v>13479324</v>
      </c>
      <c r="I12" s="216">
        <v>23205845</v>
      </c>
      <c r="J12" s="216">
        <v>610</v>
      </c>
      <c r="K12" s="216">
        <v>6666306</v>
      </c>
      <c r="L12" s="216">
        <v>13478714</v>
      </c>
      <c r="M12" s="216">
        <v>16539539</v>
      </c>
      <c r="N12" s="216">
        <v>37041184</v>
      </c>
      <c r="O12" s="216">
        <v>42808543</v>
      </c>
      <c r="P12" s="228">
        <v>121311</v>
      </c>
      <c r="Q12" s="217"/>
    </row>
    <row r="13" spans="1:17" s="233" customFormat="1" ht="54" customHeight="1">
      <c r="A13" s="28" t="s">
        <v>229</v>
      </c>
      <c r="B13" s="230">
        <v>44833609</v>
      </c>
      <c r="C13" s="411">
        <v>42375674</v>
      </c>
      <c r="D13" s="230">
        <v>16623394</v>
      </c>
      <c r="E13" s="411">
        <v>17566518</v>
      </c>
      <c r="F13" s="230">
        <v>28210215</v>
      </c>
      <c r="G13" s="411">
        <v>24809156</v>
      </c>
      <c r="H13" s="230">
        <v>10356100</v>
      </c>
      <c r="I13" s="411">
        <v>17934471</v>
      </c>
      <c r="J13" s="230">
        <v>182680</v>
      </c>
      <c r="K13" s="411">
        <v>12556110</v>
      </c>
      <c r="L13" s="230">
        <v>10173420</v>
      </c>
      <c r="M13" s="411">
        <v>5378361</v>
      </c>
      <c r="N13" s="230">
        <v>38383635</v>
      </c>
      <c r="O13" s="411">
        <v>30187517</v>
      </c>
      <c r="P13" s="231">
        <v>121311</v>
      </c>
      <c r="Q13" s="232"/>
    </row>
    <row r="14" spans="1:17" s="233" customFormat="1" ht="54" customHeight="1">
      <c r="A14" s="28" t="s">
        <v>230</v>
      </c>
      <c r="B14" s="230">
        <v>50221793</v>
      </c>
      <c r="C14" s="411">
        <v>47831121</v>
      </c>
      <c r="D14" s="230">
        <v>20147222</v>
      </c>
      <c r="E14" s="411">
        <v>19582317</v>
      </c>
      <c r="F14" s="230">
        <v>30074571</v>
      </c>
      <c r="G14" s="411">
        <v>28248804</v>
      </c>
      <c r="H14" s="230">
        <v>13709905</v>
      </c>
      <c r="I14" s="411">
        <v>51221471</v>
      </c>
      <c r="J14" s="230">
        <v>289682</v>
      </c>
      <c r="K14" s="411">
        <v>40863928</v>
      </c>
      <c r="L14" s="230">
        <v>13420223</v>
      </c>
      <c r="M14" s="411">
        <v>10357543</v>
      </c>
      <c r="N14" s="230">
        <v>43494794</v>
      </c>
      <c r="O14" s="411">
        <v>38606347</v>
      </c>
      <c r="P14" s="231"/>
      <c r="Q14" s="232"/>
    </row>
    <row r="15" spans="1:17" s="233" customFormat="1" ht="54" customHeight="1">
      <c r="A15" s="28" t="s">
        <v>231</v>
      </c>
      <c r="B15" s="230">
        <v>56701294</v>
      </c>
      <c r="C15" s="411">
        <v>53007400</v>
      </c>
      <c r="D15" s="230">
        <v>31086926</v>
      </c>
      <c r="E15" s="411">
        <v>23420408</v>
      </c>
      <c r="F15" s="230">
        <v>25614368</v>
      </c>
      <c r="G15" s="411">
        <v>29586992</v>
      </c>
      <c r="H15" s="230">
        <v>10505169</v>
      </c>
      <c r="I15" s="411">
        <v>29081477</v>
      </c>
      <c r="J15" s="230">
        <v>273597</v>
      </c>
      <c r="K15" s="411">
        <v>271506</v>
      </c>
      <c r="L15" s="230">
        <v>10231572</v>
      </c>
      <c r="M15" s="411">
        <v>28809971</v>
      </c>
      <c r="N15" s="230">
        <f>L15+F15</f>
        <v>35845940</v>
      </c>
      <c r="O15" s="230">
        <f>M15+G15</f>
        <v>58396963</v>
      </c>
      <c r="P15" s="231"/>
      <c r="Q15" s="232"/>
    </row>
    <row r="16" spans="1:17" s="233" customFormat="1" ht="54" customHeight="1" thickBot="1">
      <c r="A16" s="28" t="s">
        <v>274</v>
      </c>
      <c r="B16" s="568">
        <v>56467332</v>
      </c>
      <c r="C16" s="411">
        <v>53392129</v>
      </c>
      <c r="D16" s="230">
        <v>33014931</v>
      </c>
      <c r="E16" s="411">
        <v>25548453</v>
      </c>
      <c r="F16" s="230">
        <v>23452401</v>
      </c>
      <c r="G16" s="411">
        <v>27843676</v>
      </c>
      <c r="H16" s="230">
        <v>14726134</v>
      </c>
      <c r="I16" s="411">
        <v>22067454</v>
      </c>
      <c r="J16" s="230">
        <v>496161</v>
      </c>
      <c r="K16" s="411">
        <v>592470</v>
      </c>
      <c r="L16" s="230">
        <v>14229973</v>
      </c>
      <c r="M16" s="411">
        <v>21474984</v>
      </c>
      <c r="N16" s="230">
        <f>L16+F16</f>
        <v>37682374</v>
      </c>
      <c r="O16" s="230">
        <f>M16+G16</f>
        <v>49318660</v>
      </c>
      <c r="P16" s="231"/>
      <c r="Q16" s="232"/>
    </row>
    <row r="17" spans="1:25" s="191" customFormat="1" ht="18" customHeight="1">
      <c r="A17" s="1019" t="s">
        <v>112</v>
      </c>
      <c r="B17" s="1019"/>
      <c r="C17" s="1019"/>
      <c r="D17" s="1019"/>
      <c r="E17" s="1019"/>
      <c r="F17" s="1019"/>
      <c r="G17" s="1019"/>
      <c r="H17" s="1019"/>
      <c r="I17" s="1019"/>
      <c r="J17" s="1019"/>
      <c r="K17" s="1019"/>
      <c r="L17" s="1019"/>
      <c r="M17" s="1019"/>
      <c r="N17" s="1019"/>
      <c r="O17" s="1019"/>
      <c r="P17" s="190"/>
      <c r="Q17" s="190"/>
      <c r="R17" s="190"/>
      <c r="S17" s="189"/>
      <c r="T17" s="190"/>
      <c r="U17" s="190"/>
      <c r="V17" s="190"/>
      <c r="W17" s="190"/>
      <c r="X17" s="190"/>
      <c r="Y17" s="190"/>
    </row>
    <row r="18" spans="1:25" s="191" customFormat="1" ht="21" customHeight="1">
      <c r="A18" s="1011" t="s">
        <v>232</v>
      </c>
      <c r="B18" s="1011"/>
      <c r="C18" s="1011"/>
      <c r="D18" s="1011"/>
      <c r="E18" s="1011"/>
      <c r="F18" s="1011"/>
      <c r="G18" s="1011"/>
      <c r="H18" s="1011"/>
      <c r="I18" s="1011"/>
      <c r="J18" s="1011"/>
      <c r="K18" s="1011"/>
      <c r="L18" s="1011"/>
      <c r="M18" s="1011"/>
      <c r="N18" s="1011"/>
      <c r="O18" s="1011"/>
      <c r="P18" s="190">
        <v>121311</v>
      </c>
      <c r="Q18" s="190"/>
      <c r="R18" s="190"/>
      <c r="S18" s="189"/>
      <c r="T18" s="190"/>
      <c r="U18" s="190"/>
      <c r="V18" s="190"/>
      <c r="W18" s="190"/>
      <c r="X18" s="190"/>
      <c r="Y18" s="190"/>
    </row>
    <row r="19" spans="1:23" ht="24" customHeight="1">
      <c r="A19" s="192"/>
      <c r="B19" s="192"/>
      <c r="C19" s="192"/>
      <c r="D19" s="192"/>
      <c r="E19" s="192"/>
      <c r="F19" s="192"/>
      <c r="G19" s="192"/>
      <c r="H19" s="192"/>
      <c r="I19" s="192"/>
      <c r="J19" s="192"/>
      <c r="K19" s="192"/>
      <c r="L19" s="192"/>
      <c r="M19" s="192"/>
      <c r="N19" s="192"/>
      <c r="O19" s="192"/>
      <c r="P19" s="192"/>
      <c r="Q19" s="205"/>
      <c r="W19" s="206"/>
    </row>
    <row r="20" spans="2:29" ht="24" customHeight="1">
      <c r="B20" s="218"/>
      <c r="C20" s="218"/>
      <c r="Q20" s="205"/>
      <c r="R20" s="206"/>
      <c r="S20" s="206"/>
      <c r="T20" s="206"/>
      <c r="U20" s="206"/>
      <c r="V20" s="206"/>
      <c r="W20" s="206"/>
      <c r="X20" s="206"/>
      <c r="Y20" s="206"/>
      <c r="Z20" s="206"/>
      <c r="AA20" s="206"/>
      <c r="AB20" s="206"/>
      <c r="AC20" s="206"/>
    </row>
    <row r="21" spans="2:29" ht="24" customHeight="1">
      <c r="B21" s="218"/>
      <c r="C21" s="218"/>
      <c r="Q21" s="205"/>
      <c r="R21" s="206"/>
      <c r="S21" s="206"/>
      <c r="T21" s="206"/>
      <c r="W21" s="206"/>
      <c r="X21" s="206"/>
      <c r="Y21" s="206"/>
      <c r="AA21" s="206"/>
      <c r="AB21" s="206"/>
      <c r="AC21" s="206"/>
    </row>
    <row r="22" spans="2:29" ht="24" customHeight="1">
      <c r="B22" s="218"/>
      <c r="C22" s="218"/>
      <c r="Q22" s="205"/>
      <c r="R22" s="206"/>
      <c r="S22" s="206"/>
      <c r="T22" s="206"/>
      <c r="U22" s="206"/>
      <c r="V22" s="206"/>
      <c r="W22" s="206"/>
      <c r="X22" s="206"/>
      <c r="Y22" s="206"/>
      <c r="Z22" s="206"/>
      <c r="AA22" s="206"/>
      <c r="AB22" s="206"/>
      <c r="AC22" s="206"/>
    </row>
    <row r="23" spans="1:29" ht="24" customHeight="1">
      <c r="A23" s="219"/>
      <c r="B23" s="220"/>
      <c r="C23" s="220"/>
      <c r="D23" s="219"/>
      <c r="E23" s="219"/>
      <c r="F23" s="219"/>
      <c r="G23" s="219"/>
      <c r="H23" s="219"/>
      <c r="I23" s="219"/>
      <c r="J23" s="219"/>
      <c r="K23" s="219"/>
      <c r="L23" s="219"/>
      <c r="M23" s="219"/>
      <c r="N23" s="219"/>
      <c r="O23" s="219"/>
      <c r="P23" s="219"/>
      <c r="Q23" s="206"/>
      <c r="R23" s="206"/>
      <c r="S23" s="206"/>
      <c r="T23" s="206"/>
      <c r="U23" s="206"/>
      <c r="V23" s="206"/>
      <c r="W23" s="206"/>
      <c r="X23" s="206"/>
      <c r="Y23" s="206"/>
      <c r="Z23" s="206"/>
      <c r="AA23" s="206"/>
      <c r="AB23" s="206"/>
      <c r="AC23" s="206"/>
    </row>
    <row r="24" spans="1:29" ht="24" customHeight="1">
      <c r="A24" s="219"/>
      <c r="B24" s="220"/>
      <c r="C24" s="220"/>
      <c r="D24" s="219"/>
      <c r="E24" s="219"/>
      <c r="F24" s="219"/>
      <c r="G24" s="219"/>
      <c r="H24" s="219"/>
      <c r="I24" s="219"/>
      <c r="J24" s="219"/>
      <c r="K24" s="219"/>
      <c r="L24" s="219"/>
      <c r="M24" s="219"/>
      <c r="N24" s="219"/>
      <c r="O24" s="219"/>
      <c r="P24" s="219"/>
      <c r="Q24" s="206"/>
      <c r="R24" s="206"/>
      <c r="S24" s="206"/>
      <c r="T24" s="206"/>
      <c r="U24" s="206"/>
      <c r="V24" s="206"/>
      <c r="W24" s="206"/>
      <c r="X24" s="206"/>
      <c r="Y24" s="206"/>
      <c r="Z24" s="206"/>
      <c r="AA24" s="206"/>
      <c r="AB24" s="206"/>
      <c r="AC24" s="206"/>
    </row>
    <row r="25" spans="1:29" ht="24" customHeight="1">
      <c r="A25" s="219"/>
      <c r="B25" s="220"/>
      <c r="C25" s="220"/>
      <c r="D25" s="219"/>
      <c r="E25" s="219"/>
      <c r="F25" s="219"/>
      <c r="G25" s="219"/>
      <c r="H25" s="219"/>
      <c r="I25" s="219"/>
      <c r="J25" s="219"/>
      <c r="K25" s="219"/>
      <c r="L25" s="219"/>
      <c r="M25" s="219"/>
      <c r="N25" s="219"/>
      <c r="O25" s="219"/>
      <c r="P25" s="219"/>
      <c r="Q25" s="206"/>
      <c r="R25" s="206"/>
      <c r="S25" s="206"/>
      <c r="T25" s="206"/>
      <c r="U25" s="206"/>
      <c r="V25" s="206"/>
      <c r="W25" s="206"/>
      <c r="X25" s="206"/>
      <c r="Y25" s="206"/>
      <c r="Z25" s="206"/>
      <c r="AA25" s="206"/>
      <c r="AB25" s="206"/>
      <c r="AC25" s="206"/>
    </row>
    <row r="26" spans="1:29" ht="24" customHeight="1">
      <c r="A26" s="219"/>
      <c r="B26" s="220"/>
      <c r="C26" s="220"/>
      <c r="D26" s="219"/>
      <c r="E26" s="219"/>
      <c r="F26" s="219"/>
      <c r="G26" s="219"/>
      <c r="H26" s="219"/>
      <c r="I26" s="219"/>
      <c r="J26" s="219"/>
      <c r="K26" s="219"/>
      <c r="L26" s="219"/>
      <c r="M26" s="219"/>
      <c r="N26" s="219"/>
      <c r="O26" s="219"/>
      <c r="P26" s="219"/>
      <c r="Q26" s="206"/>
      <c r="R26" s="206"/>
      <c r="S26" s="206"/>
      <c r="T26" s="206"/>
      <c r="U26" s="206"/>
      <c r="V26" s="206"/>
      <c r="W26" s="206"/>
      <c r="X26" s="206"/>
      <c r="Y26" s="206"/>
      <c r="Z26" s="206"/>
      <c r="AA26" s="206"/>
      <c r="AB26" s="206"/>
      <c r="AC26" s="206"/>
    </row>
  </sheetData>
  <mergeCells count="14">
    <mergeCell ref="A17:O17"/>
    <mergeCell ref="A18:O18"/>
    <mergeCell ref="L3:M3"/>
    <mergeCell ref="A1:H1"/>
    <mergeCell ref="A2:H2"/>
    <mergeCell ref="I1:O1"/>
    <mergeCell ref="I2:M2"/>
    <mergeCell ref="N3:O3"/>
    <mergeCell ref="N2:O2"/>
    <mergeCell ref="A3:A4"/>
    <mergeCell ref="B3:C3"/>
    <mergeCell ref="D3:E3"/>
    <mergeCell ref="F3:G3"/>
    <mergeCell ref="J3:K3"/>
  </mergeCells>
  <printOptions/>
  <pageMargins left="0.6299212598425197" right="0.1968503937007874" top="0.5905511811023623" bottom="0.7874015748031497" header="0" footer="0"/>
  <pageSetup horizontalDpi="400" verticalDpi="400" orientation="portrait" pageOrder="overThenDown" paperSize="9" scale="95" r:id="rId1"/>
</worksheet>
</file>

<file path=xl/worksheets/sheet57.xml><?xml version="1.0" encoding="utf-8"?>
<worksheet xmlns="http://schemas.openxmlformats.org/spreadsheetml/2006/main" xmlns:r="http://schemas.openxmlformats.org/officeDocument/2006/relationships">
  <dimension ref="A1:K43"/>
  <sheetViews>
    <sheetView zoomScale="75" zoomScaleNormal="75" workbookViewId="0" topLeftCell="A13">
      <selection activeCell="A3" sqref="A3"/>
    </sheetView>
  </sheetViews>
  <sheetFormatPr defaultColWidth="9.00390625" defaultRowHeight="16.5"/>
  <cols>
    <col min="1" max="1" width="12.00390625" style="382" customWidth="1"/>
    <col min="2" max="2" width="14.375" style="382" customWidth="1"/>
    <col min="3" max="3" width="15.50390625" style="382" customWidth="1"/>
    <col min="4" max="4" width="14.25390625" style="382" customWidth="1"/>
    <col min="5" max="5" width="12.625" style="382" customWidth="1"/>
    <col min="6" max="6" width="14.25390625" style="382" customWidth="1"/>
    <col min="7" max="7" width="18.25390625" style="382" customWidth="1"/>
    <col min="8" max="16384" width="9.00390625" style="382" customWidth="1"/>
  </cols>
  <sheetData>
    <row r="1" spans="1:7" s="381" customFormat="1" ht="39.75" customHeight="1">
      <c r="A1" s="1032" t="s">
        <v>156</v>
      </c>
      <c r="B1" s="1032"/>
      <c r="C1" s="1032"/>
      <c r="D1" s="1032"/>
      <c r="E1" s="1032"/>
      <c r="F1" s="1032"/>
      <c r="G1" s="1032"/>
    </row>
    <row r="2" spans="1:7" s="381" customFormat="1" ht="21" customHeight="1">
      <c r="A2" s="1033" t="s">
        <v>233</v>
      </c>
      <c r="B2" s="1033"/>
      <c r="C2" s="1033"/>
      <c r="D2" s="1033"/>
      <c r="E2" s="1033"/>
      <c r="F2" s="1033"/>
      <c r="G2" s="1033"/>
    </row>
    <row r="3" spans="1:7" ht="21" customHeight="1">
      <c r="A3" s="383"/>
      <c r="C3" s="383"/>
      <c r="G3" s="384" t="s">
        <v>157</v>
      </c>
    </row>
    <row r="4" spans="1:7" ht="26.25" customHeight="1">
      <c r="A4" s="1023" t="s">
        <v>264</v>
      </c>
      <c r="B4" s="1034" t="s">
        <v>158</v>
      </c>
      <c r="C4" s="1034" t="s">
        <v>159</v>
      </c>
      <c r="D4" s="386" t="s">
        <v>160</v>
      </c>
      <c r="E4" s="1034" t="s">
        <v>161</v>
      </c>
      <c r="F4" s="1034" t="s">
        <v>162</v>
      </c>
      <c r="G4" s="386" t="s">
        <v>163</v>
      </c>
    </row>
    <row r="5" spans="1:7" ht="16.5">
      <c r="A5" s="1023"/>
      <c r="B5" s="1035"/>
      <c r="C5" s="1035"/>
      <c r="D5" s="387" t="s">
        <v>164</v>
      </c>
      <c r="E5" s="1035"/>
      <c r="F5" s="1035"/>
      <c r="G5" s="412" t="s">
        <v>265</v>
      </c>
    </row>
    <row r="6" spans="1:7" ht="22.5" customHeight="1">
      <c r="A6" s="1024"/>
      <c r="B6" s="388" t="s">
        <v>165</v>
      </c>
      <c r="C6" s="388" t="s">
        <v>166</v>
      </c>
      <c r="D6" s="389" t="s">
        <v>167</v>
      </c>
      <c r="E6" s="389" t="s">
        <v>168</v>
      </c>
      <c r="F6" s="388" t="s">
        <v>169</v>
      </c>
      <c r="G6" s="390" t="s">
        <v>170</v>
      </c>
    </row>
    <row r="7" spans="1:7" ht="34.5" customHeight="1">
      <c r="A7" s="391" t="s">
        <v>171</v>
      </c>
      <c r="B7" s="413">
        <v>818992</v>
      </c>
      <c r="C7" s="414">
        <v>95679</v>
      </c>
      <c r="D7" s="415">
        <v>723314</v>
      </c>
      <c r="E7" s="416">
        <v>0.11682511022927859</v>
      </c>
      <c r="F7" s="413">
        <v>204328</v>
      </c>
      <c r="G7" s="416">
        <v>3.5399566296047458</v>
      </c>
    </row>
    <row r="8" spans="1:7" ht="34.5" customHeight="1">
      <c r="A8" s="391" t="s">
        <v>172</v>
      </c>
      <c r="B8" s="417">
        <v>692528792</v>
      </c>
      <c r="C8" s="418">
        <v>228459483</v>
      </c>
      <c r="D8" s="415">
        <v>464069309</v>
      </c>
      <c r="E8" s="416">
        <v>0.3298916746391257</v>
      </c>
      <c r="F8" s="419">
        <v>206984904</v>
      </c>
      <c r="G8" s="416">
        <v>2.242044228235337</v>
      </c>
    </row>
    <row r="9" spans="1:7" ht="34.5" customHeight="1">
      <c r="A9" s="391" t="s">
        <v>173</v>
      </c>
      <c r="B9" s="417">
        <v>602360526</v>
      </c>
      <c r="C9" s="418">
        <v>146399575</v>
      </c>
      <c r="D9" s="415">
        <v>455960950</v>
      </c>
      <c r="E9" s="416">
        <v>0.24304310967736514</v>
      </c>
      <c r="F9" s="417">
        <v>167474937</v>
      </c>
      <c r="G9" s="416">
        <v>2.7225623060763264</v>
      </c>
    </row>
    <row r="10" spans="1:7" ht="34.5" customHeight="1" thickBot="1">
      <c r="A10" s="391" t="s">
        <v>174</v>
      </c>
      <c r="B10" s="571">
        <v>230509338</v>
      </c>
      <c r="C10" s="418">
        <v>34484078</v>
      </c>
      <c r="D10" s="415">
        <v>196025260</v>
      </c>
      <c r="E10" s="416">
        <v>0.14959948364185793</v>
      </c>
      <c r="F10" s="417">
        <v>65916006</v>
      </c>
      <c r="G10" s="416">
        <v>2.9738643482586005</v>
      </c>
    </row>
    <row r="11" spans="1:7" ht="34.5" customHeight="1" thickBot="1">
      <c r="A11" s="569" t="s">
        <v>175</v>
      </c>
      <c r="B11" s="572">
        <f>SUM(B7:B10)</f>
        <v>1526217648</v>
      </c>
      <c r="C11" s="570">
        <f>SUM(C7:C10)</f>
        <v>409438815</v>
      </c>
      <c r="D11" s="420">
        <f>SUM(D7:D10)</f>
        <v>1116778833</v>
      </c>
      <c r="E11" s="416">
        <v>0.2682702664128024</v>
      </c>
      <c r="F11" s="420">
        <f>SUM(F7:F10)</f>
        <v>440580175</v>
      </c>
      <c r="G11" s="416">
        <v>2.5347913869461256</v>
      </c>
    </row>
    <row r="13" ht="16.5">
      <c r="A13" s="382" t="s">
        <v>176</v>
      </c>
    </row>
    <row r="14" s="393" customFormat="1" ht="16.5">
      <c r="A14" s="393" t="s">
        <v>177</v>
      </c>
    </row>
    <row r="15" s="393" customFormat="1" ht="16.5">
      <c r="A15" s="393" t="s">
        <v>178</v>
      </c>
    </row>
    <row r="16" s="393" customFormat="1" ht="16.5">
      <c r="A16" s="394" t="s">
        <v>179</v>
      </c>
    </row>
    <row r="17" s="393" customFormat="1" ht="16.5">
      <c r="A17" s="395" t="s">
        <v>180</v>
      </c>
    </row>
    <row r="18" spans="1:7" s="393" customFormat="1" ht="16.5">
      <c r="A18" s="1028" t="s">
        <v>181</v>
      </c>
      <c r="B18" s="1029"/>
      <c r="C18" s="1029"/>
      <c r="D18" s="1029"/>
      <c r="E18" s="1029"/>
      <c r="F18" s="1029"/>
      <c r="G18" s="1029"/>
    </row>
    <row r="19" s="393" customFormat="1" ht="16.5">
      <c r="A19" s="395" t="s">
        <v>182</v>
      </c>
    </row>
    <row r="20" spans="1:7" s="393" customFormat="1" ht="16.5">
      <c r="A20" s="1028" t="s">
        <v>183</v>
      </c>
      <c r="B20" s="1029"/>
      <c r="C20" s="1029"/>
      <c r="D20" s="1029"/>
      <c r="E20" s="1029"/>
      <c r="F20" s="1029"/>
      <c r="G20" s="1029"/>
    </row>
    <row r="21" s="393" customFormat="1" ht="16.5">
      <c r="A21" s="395" t="s">
        <v>184</v>
      </c>
    </row>
    <row r="22" s="393" customFormat="1" ht="16.5" customHeight="1">
      <c r="A22" s="393" t="s">
        <v>185</v>
      </c>
    </row>
    <row r="23" s="393" customFormat="1" ht="21" customHeight="1">
      <c r="A23" s="396" t="s">
        <v>186</v>
      </c>
    </row>
    <row r="24" spans="1:11" ht="18.75">
      <c r="A24" s="1030" t="s">
        <v>945</v>
      </c>
      <c r="B24" s="1031"/>
      <c r="C24" s="1031"/>
      <c r="D24" s="1031"/>
      <c r="E24" s="1031"/>
      <c r="F24" s="1031"/>
      <c r="G24" s="1031"/>
      <c r="H24" s="397"/>
      <c r="I24" s="397"/>
      <c r="J24" s="397"/>
      <c r="K24" s="394"/>
    </row>
    <row r="25" spans="1:11" ht="18.75">
      <c r="A25" s="1030" t="s">
        <v>187</v>
      </c>
      <c r="B25" s="1031"/>
      <c r="C25" s="1031"/>
      <c r="D25" s="1031"/>
      <c r="E25" s="1031"/>
      <c r="F25" s="1031"/>
      <c r="G25" s="1031"/>
      <c r="H25" s="397"/>
      <c r="I25" s="397"/>
      <c r="J25" s="397"/>
      <c r="K25" s="394"/>
    </row>
    <row r="26" spans="2:5" s="402" customFormat="1" ht="15.75">
      <c r="B26" s="402" t="s">
        <v>188</v>
      </c>
      <c r="C26" s="395"/>
      <c r="D26" s="395"/>
      <c r="E26" s="395"/>
    </row>
    <row r="27" spans="2:5" s="402" customFormat="1" ht="15.75">
      <c r="B27" s="402" t="s">
        <v>189</v>
      </c>
      <c r="C27" s="395"/>
      <c r="D27" s="395"/>
      <c r="E27" s="395"/>
    </row>
    <row r="28" spans="2:6" ht="26.25" customHeight="1">
      <c r="B28" s="398"/>
      <c r="C28" s="385" t="s">
        <v>190</v>
      </c>
      <c r="D28" s="385" t="s">
        <v>191</v>
      </c>
      <c r="E28" s="385" t="s">
        <v>192</v>
      </c>
      <c r="F28" s="385" t="s">
        <v>193</v>
      </c>
    </row>
    <row r="29" spans="2:6" ht="26.25" customHeight="1">
      <c r="B29" s="392" t="s">
        <v>194</v>
      </c>
      <c r="C29" s="1025" t="s">
        <v>195</v>
      </c>
      <c r="D29" s="404">
        <v>280640</v>
      </c>
      <c r="E29" s="405">
        <v>200355</v>
      </c>
      <c r="F29" s="405">
        <v>117979</v>
      </c>
    </row>
    <row r="30" spans="2:6" ht="26.25" customHeight="1">
      <c r="B30" s="392" t="s">
        <v>196</v>
      </c>
      <c r="C30" s="1022"/>
      <c r="D30" s="406">
        <v>42.7</v>
      </c>
      <c r="E30" s="407">
        <v>39.85</v>
      </c>
      <c r="F30" s="407">
        <v>29.636203137846568</v>
      </c>
    </row>
    <row r="31" spans="2:6" ht="26.25" customHeight="1">
      <c r="B31" s="392" t="s">
        <v>197</v>
      </c>
      <c r="C31" s="1022"/>
      <c r="D31" s="408">
        <v>16.16</v>
      </c>
      <c r="E31" s="409">
        <v>13.81</v>
      </c>
      <c r="F31" s="409">
        <v>8.38984387051933</v>
      </c>
    </row>
    <row r="32" spans="2:6" ht="53.25" customHeight="1">
      <c r="B32" s="401" t="s">
        <v>198</v>
      </c>
      <c r="C32" s="1022"/>
      <c r="D32" s="404">
        <v>30731</v>
      </c>
      <c r="E32" s="405">
        <v>34829</v>
      </c>
      <c r="F32" s="405">
        <v>23279.341569262328</v>
      </c>
    </row>
    <row r="33" spans="1:5" ht="16.5">
      <c r="A33" s="394"/>
      <c r="B33" s="394"/>
      <c r="C33" s="394"/>
      <c r="D33" s="394"/>
      <c r="E33" s="394"/>
    </row>
    <row r="34" spans="2:6" ht="16.5">
      <c r="B34" s="403" t="s">
        <v>199</v>
      </c>
      <c r="C34" s="395"/>
      <c r="D34" s="395"/>
      <c r="E34" s="395"/>
      <c r="F34" s="402"/>
    </row>
    <row r="35" spans="2:6" ht="16.5">
      <c r="B35" s="402" t="s">
        <v>200</v>
      </c>
      <c r="C35" s="395"/>
      <c r="D35" s="395"/>
      <c r="E35" s="395"/>
      <c r="F35" s="402"/>
    </row>
    <row r="36" spans="2:6" ht="16.5">
      <c r="B36" s="398"/>
      <c r="C36" s="385" t="s">
        <v>190</v>
      </c>
      <c r="D36" s="385" t="s">
        <v>191</v>
      </c>
      <c r="E36" s="385" t="s">
        <v>192</v>
      </c>
      <c r="F36" s="385" t="s">
        <v>193</v>
      </c>
    </row>
    <row r="37" spans="2:6" ht="16.5">
      <c r="B37" s="392" t="s">
        <v>201</v>
      </c>
      <c r="C37" s="399">
        <v>0.04</v>
      </c>
      <c r="D37" s="399">
        <v>0.04</v>
      </c>
      <c r="E37" s="399">
        <v>0.04</v>
      </c>
      <c r="F37" s="399">
        <v>0.04</v>
      </c>
    </row>
    <row r="38" spans="2:6" ht="25.5" customHeight="1">
      <c r="B38" s="1026" t="s">
        <v>202</v>
      </c>
      <c r="C38" s="1021" t="s">
        <v>203</v>
      </c>
      <c r="D38" s="1021" t="s">
        <v>204</v>
      </c>
      <c r="E38" s="1021" t="s">
        <v>204</v>
      </c>
      <c r="F38" s="1021" t="s">
        <v>204</v>
      </c>
    </row>
    <row r="39" spans="2:6" ht="24.75" customHeight="1">
      <c r="B39" s="1027"/>
      <c r="C39" s="1022"/>
      <c r="D39" s="1022"/>
      <c r="E39" s="1022"/>
      <c r="F39" s="1022"/>
    </row>
    <row r="40" spans="2:6" ht="33.75" customHeight="1">
      <c r="B40" s="401" t="s">
        <v>205</v>
      </c>
      <c r="C40" s="400">
        <v>0.79</v>
      </c>
      <c r="D40" s="400">
        <v>0.91</v>
      </c>
      <c r="E40" s="400">
        <v>0.87</v>
      </c>
      <c r="F40" s="400">
        <v>0.988</v>
      </c>
    </row>
    <row r="41" spans="1:5" ht="16.5">
      <c r="A41" s="394"/>
      <c r="B41" s="394"/>
      <c r="C41" s="394"/>
      <c r="D41" s="394"/>
      <c r="E41" s="394"/>
    </row>
    <row r="42" spans="2:5" ht="18.75" customHeight="1">
      <c r="B42" s="403" t="s">
        <v>206</v>
      </c>
      <c r="C42" s="395"/>
      <c r="D42" s="394"/>
      <c r="E42" s="394"/>
    </row>
    <row r="43" spans="1:5" ht="16.5">
      <c r="A43" s="402"/>
      <c r="B43" s="395"/>
      <c r="C43" s="395"/>
      <c r="D43" s="394"/>
      <c r="E43" s="394"/>
    </row>
  </sheetData>
  <mergeCells count="17">
    <mergeCell ref="A25:G25"/>
    <mergeCell ref="A1:G1"/>
    <mergeCell ref="A2:G2"/>
    <mergeCell ref="F4:F5"/>
    <mergeCell ref="B4:B5"/>
    <mergeCell ref="C4:C5"/>
    <mergeCell ref="E4:E5"/>
    <mergeCell ref="E38:E39"/>
    <mergeCell ref="F38:F39"/>
    <mergeCell ref="A4:A6"/>
    <mergeCell ref="C29:C32"/>
    <mergeCell ref="C38:C39"/>
    <mergeCell ref="D38:D39"/>
    <mergeCell ref="B38:B39"/>
    <mergeCell ref="A18:G18"/>
    <mergeCell ref="A20:G20"/>
    <mergeCell ref="A24:G24"/>
  </mergeCells>
  <printOptions/>
  <pageMargins left="0.6299212598425197" right="0.35433070866141736" top="0.5905511811023623" bottom="0.7874015748031497" header="0.5118110236220472" footer="0.5118110236220472"/>
  <pageSetup horizontalDpi="600" verticalDpi="600" orientation="portrait" paperSize="9" scale="80" r:id="rId2"/>
  <drawing r:id="rId1"/>
</worksheet>
</file>

<file path=xl/worksheets/sheet58.xml><?xml version="1.0" encoding="utf-8"?>
<worksheet xmlns="http://schemas.openxmlformats.org/spreadsheetml/2006/main" xmlns:r="http://schemas.openxmlformats.org/officeDocument/2006/relationships">
  <dimension ref="A1:T40"/>
  <sheetViews>
    <sheetView workbookViewId="0" topLeftCell="A9">
      <selection activeCell="A33" sqref="A33"/>
    </sheetView>
  </sheetViews>
  <sheetFormatPr defaultColWidth="9.00390625" defaultRowHeight="24" customHeight="1"/>
  <cols>
    <col min="1" max="4" width="20.625" style="335" customWidth="1"/>
    <col min="5" max="7" width="20.125" style="335" customWidth="1"/>
    <col min="8" max="8" width="12.75390625" style="317" customWidth="1"/>
    <col min="9" max="9" width="10.00390625" style="317" customWidth="1"/>
    <col min="10" max="10" width="9.50390625" style="317" customWidth="1"/>
    <col min="11" max="11" width="9.00390625" style="317" customWidth="1"/>
    <col min="12" max="13" width="7.25390625" style="317" customWidth="1"/>
    <col min="14" max="14" width="9.25390625" style="317" customWidth="1"/>
    <col min="15" max="15" width="8.75390625" style="317" customWidth="1"/>
    <col min="16" max="16" width="8.375" style="317" customWidth="1"/>
    <col min="17" max="16384" width="9.00390625" style="317" customWidth="1"/>
  </cols>
  <sheetData>
    <row r="1" spans="1:7" s="81" customFormat="1" ht="34.5" customHeight="1">
      <c r="A1" s="683" t="s">
        <v>399</v>
      </c>
      <c r="B1" s="683"/>
      <c r="C1" s="683"/>
      <c r="D1" s="683"/>
      <c r="E1" s="683"/>
      <c r="F1" s="102"/>
      <c r="G1" s="102"/>
    </row>
    <row r="2" spans="2:19" ht="23.25" customHeight="1">
      <c r="B2" s="521"/>
      <c r="C2" s="521"/>
      <c r="D2" s="521"/>
      <c r="E2" s="521"/>
      <c r="F2" s="522"/>
      <c r="G2" s="521" t="s">
        <v>400</v>
      </c>
      <c r="H2" s="336"/>
      <c r="I2" s="337"/>
      <c r="J2" s="337"/>
      <c r="K2" s="337"/>
      <c r="L2" s="337"/>
      <c r="M2" s="337"/>
      <c r="O2" s="337"/>
      <c r="P2" s="337"/>
      <c r="Q2" s="338"/>
      <c r="R2" s="338"/>
      <c r="S2" s="337"/>
    </row>
    <row r="3" spans="1:8" ht="50.25" customHeight="1">
      <c r="A3" s="339" t="s">
        <v>454</v>
      </c>
      <c r="B3" s="340" t="s">
        <v>401</v>
      </c>
      <c r="C3" s="341" t="s">
        <v>402</v>
      </c>
      <c r="D3" s="339" t="s">
        <v>403</v>
      </c>
      <c r="E3" s="339" t="s">
        <v>404</v>
      </c>
      <c r="F3" s="339" t="s">
        <v>405</v>
      </c>
      <c r="G3" s="339" t="s">
        <v>406</v>
      </c>
      <c r="H3" s="336"/>
    </row>
    <row r="4" spans="1:7" s="321" customFormat="1" ht="144.75" customHeight="1">
      <c r="A4" s="7" t="s">
        <v>407</v>
      </c>
      <c r="B4" s="342">
        <v>4134667059</v>
      </c>
      <c r="C4" s="342">
        <v>23051623691</v>
      </c>
      <c r="D4" s="342">
        <v>10500000000</v>
      </c>
      <c r="E4" s="342">
        <v>12000000000</v>
      </c>
      <c r="F4" s="342">
        <v>24000000000</v>
      </c>
      <c r="G4" s="342">
        <v>16000000000</v>
      </c>
    </row>
    <row r="5" spans="1:7" s="321" customFormat="1" ht="144.75" customHeight="1">
      <c r="A5" s="7" t="s">
        <v>408</v>
      </c>
      <c r="B5" s="342">
        <v>4030113467</v>
      </c>
      <c r="C5" s="342">
        <v>25495284142</v>
      </c>
      <c r="D5" s="342">
        <v>12555156303</v>
      </c>
      <c r="E5" s="342">
        <v>13245010136</v>
      </c>
      <c r="F5" s="342">
        <v>25158843509</v>
      </c>
      <c r="G5" s="342">
        <v>15298642059</v>
      </c>
    </row>
    <row r="6" spans="1:7" ht="144.75" customHeight="1">
      <c r="A6" s="7" t="s">
        <v>409</v>
      </c>
      <c r="B6" s="342">
        <v>-110799979</v>
      </c>
      <c r="C6" s="342">
        <v>-352454864</v>
      </c>
      <c r="D6" s="342">
        <v>24499910</v>
      </c>
      <c r="E6" s="342">
        <v>-171819982</v>
      </c>
      <c r="F6" s="342">
        <v>-913267204</v>
      </c>
      <c r="G6" s="342">
        <v>-585585965</v>
      </c>
    </row>
    <row r="7" spans="1:8" ht="144.75" customHeight="1">
      <c r="A7" s="7" t="s">
        <v>410</v>
      </c>
      <c r="B7" s="342">
        <v>6246387</v>
      </c>
      <c r="C7" s="342">
        <v>2796115315</v>
      </c>
      <c r="D7" s="342">
        <v>2030656393</v>
      </c>
      <c r="E7" s="342">
        <v>1416830118</v>
      </c>
      <c r="F7" s="342">
        <v>2072110713</v>
      </c>
      <c r="G7" s="342">
        <v>-115771976</v>
      </c>
      <c r="H7" s="336"/>
    </row>
    <row r="8" spans="1:8" ht="144.75" customHeight="1">
      <c r="A8" s="8" t="s">
        <v>411</v>
      </c>
      <c r="B8" s="342">
        <f aca="true" t="shared" si="0" ref="B8:G8">B6+B7</f>
        <v>-104553592</v>
      </c>
      <c r="C8" s="342">
        <f t="shared" si="0"/>
        <v>2443660451</v>
      </c>
      <c r="D8" s="342">
        <f t="shared" si="0"/>
        <v>2055156303</v>
      </c>
      <c r="E8" s="342">
        <f t="shared" si="0"/>
        <v>1245010136</v>
      </c>
      <c r="F8" s="342">
        <f t="shared" si="0"/>
        <v>1158843509</v>
      </c>
      <c r="G8" s="342">
        <f t="shared" si="0"/>
        <v>-701357941</v>
      </c>
      <c r="H8" s="336"/>
    </row>
    <row r="9" spans="1:8" ht="144.75" customHeight="1">
      <c r="A9" s="7" t="s">
        <v>412</v>
      </c>
      <c r="B9" s="343">
        <f aca="true" t="shared" si="1" ref="B9:G9">B8/B4*100</f>
        <v>-2.5287064353202617</v>
      </c>
      <c r="C9" s="343">
        <f t="shared" si="1"/>
        <v>10.600817034654584</v>
      </c>
      <c r="D9" s="343">
        <f t="shared" si="1"/>
        <v>19.57291717142857</v>
      </c>
      <c r="E9" s="343">
        <f t="shared" si="1"/>
        <v>10.375084466666666</v>
      </c>
      <c r="F9" s="343">
        <f t="shared" si="1"/>
        <v>4.828514620833333</v>
      </c>
      <c r="G9" s="343">
        <f t="shared" si="1"/>
        <v>-4.38348713125</v>
      </c>
      <c r="H9" s="336"/>
    </row>
    <row r="10" spans="1:8" ht="27.75" customHeight="1" hidden="1">
      <c r="A10" s="247" t="s">
        <v>413</v>
      </c>
      <c r="B10" s="344"/>
      <c r="C10" s="344"/>
      <c r="D10" s="344"/>
      <c r="E10" s="344"/>
      <c r="F10" s="344"/>
      <c r="G10" s="344"/>
      <c r="H10" s="336"/>
    </row>
    <row r="11" spans="1:8" ht="27.75" customHeight="1" hidden="1">
      <c r="A11" s="249" t="s">
        <v>414</v>
      </c>
      <c r="B11" s="344"/>
      <c r="C11" s="344"/>
      <c r="D11" s="344"/>
      <c r="E11" s="344"/>
      <c r="F11" s="344"/>
      <c r="G11" s="344"/>
      <c r="H11" s="336"/>
    </row>
    <row r="12" spans="1:8" ht="27.75" customHeight="1" hidden="1">
      <c r="A12" s="249" t="s">
        <v>249</v>
      </c>
      <c r="B12" s="344"/>
      <c r="C12" s="344"/>
      <c r="D12" s="344"/>
      <c r="E12" s="344"/>
      <c r="F12" s="344"/>
      <c r="G12" s="344"/>
      <c r="H12" s="336"/>
    </row>
    <row r="13" spans="1:8" ht="27.75" customHeight="1" hidden="1">
      <c r="A13" s="249" t="s">
        <v>250</v>
      </c>
      <c r="B13" s="344"/>
      <c r="C13" s="344"/>
      <c r="D13" s="344"/>
      <c r="E13" s="344"/>
      <c r="F13" s="344"/>
      <c r="G13" s="344"/>
      <c r="H13" s="336"/>
    </row>
    <row r="14" spans="1:8" ht="27.75" customHeight="1" hidden="1">
      <c r="A14" s="249" t="s">
        <v>251</v>
      </c>
      <c r="B14" s="344"/>
      <c r="C14" s="344"/>
      <c r="D14" s="344"/>
      <c r="E14" s="344"/>
      <c r="F14" s="344"/>
      <c r="G14" s="344"/>
      <c r="H14" s="336"/>
    </row>
    <row r="15" spans="1:8" ht="27.75" customHeight="1" hidden="1">
      <c r="A15" s="249" t="s">
        <v>252</v>
      </c>
      <c r="B15" s="344"/>
      <c r="C15" s="344"/>
      <c r="D15" s="344"/>
      <c r="E15" s="344"/>
      <c r="F15" s="344"/>
      <c r="G15" s="344"/>
      <c r="H15" s="336"/>
    </row>
    <row r="16" spans="1:8" ht="27.75" customHeight="1" hidden="1">
      <c r="A16" s="249" t="s">
        <v>253</v>
      </c>
      <c r="B16" s="344"/>
      <c r="C16" s="344"/>
      <c r="D16" s="344"/>
      <c r="E16" s="344"/>
      <c r="F16" s="344"/>
      <c r="G16" s="344"/>
      <c r="H16" s="336"/>
    </row>
    <row r="17" spans="1:7" s="321" customFormat="1" ht="27.75" customHeight="1" hidden="1">
      <c r="A17" s="249" t="s">
        <v>254</v>
      </c>
      <c r="B17" s="344"/>
      <c r="C17" s="344"/>
      <c r="D17" s="344"/>
      <c r="E17" s="344"/>
      <c r="F17" s="344"/>
      <c r="G17" s="344"/>
    </row>
    <row r="18" spans="1:7" s="321" customFormat="1" ht="27.75" customHeight="1" hidden="1">
      <c r="A18" s="249" t="s">
        <v>255</v>
      </c>
      <c r="B18" s="344"/>
      <c r="C18" s="344"/>
      <c r="D18" s="344"/>
      <c r="E18" s="344"/>
      <c r="F18" s="344"/>
      <c r="G18" s="344"/>
    </row>
    <row r="19" spans="1:7" s="321" customFormat="1" ht="27.75" customHeight="1" hidden="1">
      <c r="A19" s="249" t="s">
        <v>256</v>
      </c>
      <c r="B19" s="344"/>
      <c r="C19" s="344"/>
      <c r="D19" s="344"/>
      <c r="E19" s="344"/>
      <c r="F19" s="344"/>
      <c r="G19" s="344"/>
    </row>
    <row r="20" spans="1:7" s="321" customFormat="1" ht="27.75" customHeight="1" hidden="1">
      <c r="A20" s="249" t="s">
        <v>257</v>
      </c>
      <c r="B20" s="344"/>
      <c r="C20" s="344"/>
      <c r="D20" s="344"/>
      <c r="E20" s="344"/>
      <c r="F20" s="344"/>
      <c r="G20" s="344"/>
    </row>
    <row r="21" spans="1:7" s="321" customFormat="1" ht="27.75" customHeight="1" hidden="1">
      <c r="A21" s="249" t="s">
        <v>258</v>
      </c>
      <c r="B21" s="345"/>
      <c r="C21" s="345"/>
      <c r="D21" s="345"/>
      <c r="E21" s="345"/>
      <c r="F21" s="344"/>
      <c r="G21" s="344"/>
    </row>
    <row r="22" spans="1:12" ht="15.75">
      <c r="A22" s="1037" t="s">
        <v>415</v>
      </c>
      <c r="B22" s="1037"/>
      <c r="C22" s="1037"/>
      <c r="D22" s="1037"/>
      <c r="E22" s="331"/>
      <c r="F22" s="331"/>
      <c r="G22" s="331"/>
      <c r="H22" s="331"/>
      <c r="I22" s="331"/>
      <c r="J22" s="331"/>
      <c r="K22" s="347"/>
      <c r="L22" s="347"/>
    </row>
    <row r="23" spans="1:12" ht="15.75">
      <c r="A23" s="348" t="s">
        <v>416</v>
      </c>
      <c r="B23" s="348"/>
      <c r="C23" s="348"/>
      <c r="D23" s="348"/>
      <c r="E23" s="331"/>
      <c r="F23" s="331"/>
      <c r="G23" s="331"/>
      <c r="H23" s="331"/>
      <c r="I23" s="331"/>
      <c r="J23" s="331"/>
      <c r="K23" s="347"/>
      <c r="L23" s="347"/>
    </row>
    <row r="24" spans="1:12" ht="15.75">
      <c r="A24" s="1038" t="s">
        <v>417</v>
      </c>
      <c r="B24" s="1037"/>
      <c r="C24" s="1037"/>
      <c r="D24" s="1037"/>
      <c r="E24" s="331"/>
      <c r="F24" s="331"/>
      <c r="G24" s="331"/>
      <c r="H24" s="331"/>
      <c r="I24" s="331"/>
      <c r="J24" s="331"/>
      <c r="K24" s="347"/>
      <c r="L24" s="347"/>
    </row>
    <row r="25" spans="1:12" ht="15.75">
      <c r="A25" s="1038" t="s">
        <v>418</v>
      </c>
      <c r="B25" s="1037"/>
      <c r="C25" s="1037"/>
      <c r="D25" s="1037"/>
      <c r="E25" s="331"/>
      <c r="F25" s="331"/>
      <c r="G25" s="331"/>
      <c r="H25" s="331"/>
      <c r="I25" s="331"/>
      <c r="J25" s="331"/>
      <c r="K25" s="347"/>
      <c r="L25" s="347"/>
    </row>
    <row r="26" spans="1:12" ht="15.75">
      <c r="A26" s="1037" t="s">
        <v>419</v>
      </c>
      <c r="B26" s="1037"/>
      <c r="C26" s="1037"/>
      <c r="D26" s="1037"/>
      <c r="E26" s="331"/>
      <c r="F26" s="331"/>
      <c r="G26" s="331"/>
      <c r="H26" s="331"/>
      <c r="I26" s="331"/>
      <c r="J26" s="331"/>
      <c r="K26" s="347"/>
      <c r="L26" s="347"/>
    </row>
    <row r="27" spans="1:12" ht="15.75">
      <c r="A27" s="346" t="s">
        <v>420</v>
      </c>
      <c r="B27" s="346"/>
      <c r="C27" s="346"/>
      <c r="D27" s="346"/>
      <c r="E27" s="331"/>
      <c r="F27" s="331"/>
      <c r="G27" s="331"/>
      <c r="H27" s="331"/>
      <c r="I27" s="331"/>
      <c r="J27" s="331"/>
      <c r="K27" s="347"/>
      <c r="L27" s="347"/>
    </row>
    <row r="28" spans="1:12" ht="15.75">
      <c r="A28" s="346" t="s">
        <v>972</v>
      </c>
      <c r="B28" s="346"/>
      <c r="C28" s="346"/>
      <c r="D28" s="346"/>
      <c r="E28" s="331"/>
      <c r="F28" s="331"/>
      <c r="G28" s="331"/>
      <c r="H28" s="331"/>
      <c r="I28" s="331"/>
      <c r="J28" s="331"/>
      <c r="K28" s="347"/>
      <c r="L28" s="347"/>
    </row>
    <row r="29" spans="1:12" ht="15.75">
      <c r="A29" s="346" t="s">
        <v>973</v>
      </c>
      <c r="B29" s="346"/>
      <c r="C29" s="346"/>
      <c r="D29" s="346"/>
      <c r="E29" s="331"/>
      <c r="F29" s="331"/>
      <c r="G29" s="331"/>
      <c r="H29" s="331"/>
      <c r="I29" s="331"/>
      <c r="J29" s="331"/>
      <c r="K29" s="347"/>
      <c r="L29" s="347"/>
    </row>
    <row r="30" spans="1:12" ht="15.75" customHeight="1">
      <c r="A30" s="331" t="s">
        <v>974</v>
      </c>
      <c r="B30" s="348"/>
      <c r="C30" s="348"/>
      <c r="D30" s="348"/>
      <c r="E30" s="331"/>
      <c r="F30" s="331"/>
      <c r="G30" s="331"/>
      <c r="H30" s="331"/>
      <c r="I30" s="331"/>
      <c r="J30" s="331"/>
      <c r="K30" s="347"/>
      <c r="L30" s="347"/>
    </row>
    <row r="31" spans="1:12" ht="15.75">
      <c r="A31" s="1036" t="s">
        <v>421</v>
      </c>
      <c r="B31" s="1036"/>
      <c r="C31" s="1036"/>
      <c r="D31" s="1036"/>
      <c r="E31" s="1036"/>
      <c r="F31" s="1036"/>
      <c r="G31" s="1036"/>
      <c r="H31" s="331"/>
      <c r="I31" s="331"/>
      <c r="J31" s="331"/>
      <c r="K31" s="347"/>
      <c r="L31" s="347"/>
    </row>
    <row r="32" spans="1:12" ht="15.75">
      <c r="A32" s="348" t="s">
        <v>975</v>
      </c>
      <c r="B32" s="331"/>
      <c r="C32" s="331"/>
      <c r="D32" s="331"/>
      <c r="E32" s="331"/>
      <c r="F32" s="331"/>
      <c r="G32" s="331"/>
      <c r="H32" s="331"/>
      <c r="I32" s="331"/>
      <c r="J32" s="331"/>
      <c r="K32" s="347"/>
      <c r="L32" s="347"/>
    </row>
    <row r="33" spans="1:16" s="333" customFormat="1" ht="21" customHeight="1">
      <c r="A33" s="331"/>
      <c r="B33" s="332"/>
      <c r="C33" s="332"/>
      <c r="D33" s="332"/>
      <c r="E33" s="332"/>
      <c r="F33" s="332"/>
      <c r="G33" s="332"/>
      <c r="H33" s="332"/>
      <c r="I33" s="332"/>
      <c r="J33" s="331"/>
      <c r="K33" s="332"/>
      <c r="L33" s="332"/>
      <c r="M33" s="332"/>
      <c r="N33" s="332"/>
      <c r="O33" s="332"/>
      <c r="P33" s="332"/>
    </row>
    <row r="34" spans="8:20" ht="24" customHeight="1">
      <c r="H34" s="336"/>
      <c r="I34" s="337"/>
      <c r="J34" s="337"/>
      <c r="K34" s="337"/>
      <c r="L34" s="337"/>
      <c r="M34" s="337"/>
      <c r="N34" s="337"/>
      <c r="O34" s="337"/>
      <c r="P34" s="337"/>
      <c r="Q34" s="337"/>
      <c r="R34" s="337"/>
      <c r="S34" s="337"/>
      <c r="T34" s="337"/>
    </row>
    <row r="35" spans="8:20" ht="24" customHeight="1">
      <c r="H35" s="336"/>
      <c r="I35" s="337"/>
      <c r="J35" s="337"/>
      <c r="K35" s="337"/>
      <c r="N35" s="337"/>
      <c r="O35" s="337"/>
      <c r="P35" s="337"/>
      <c r="R35" s="337"/>
      <c r="S35" s="337"/>
      <c r="T35" s="337"/>
    </row>
    <row r="36" spans="8:20" ht="24" customHeight="1">
      <c r="H36" s="336"/>
      <c r="I36" s="337"/>
      <c r="J36" s="337"/>
      <c r="K36" s="337"/>
      <c r="L36" s="337"/>
      <c r="M36" s="337"/>
      <c r="N36" s="337"/>
      <c r="O36" s="337"/>
      <c r="P36" s="337"/>
      <c r="Q36" s="337"/>
      <c r="R36" s="337"/>
      <c r="S36" s="337"/>
      <c r="T36" s="337"/>
    </row>
    <row r="37" spans="1:20" ht="24" customHeight="1">
      <c r="A37" s="350"/>
      <c r="B37" s="350"/>
      <c r="C37" s="350"/>
      <c r="D37" s="350"/>
      <c r="E37" s="350"/>
      <c r="F37" s="350"/>
      <c r="G37" s="350"/>
      <c r="H37" s="337"/>
      <c r="I37" s="337"/>
      <c r="J37" s="337"/>
      <c r="K37" s="337"/>
      <c r="L37" s="337"/>
      <c r="M37" s="337"/>
      <c r="N37" s="337"/>
      <c r="O37" s="337"/>
      <c r="P37" s="337"/>
      <c r="Q37" s="337"/>
      <c r="R37" s="337"/>
      <c r="S37" s="337"/>
      <c r="T37" s="337"/>
    </row>
    <row r="38" spans="1:20" ht="24" customHeight="1">
      <c r="A38" s="350"/>
      <c r="B38" s="350"/>
      <c r="C38" s="350"/>
      <c r="D38" s="350"/>
      <c r="E38" s="350"/>
      <c r="F38" s="350"/>
      <c r="G38" s="350"/>
      <c r="H38" s="337"/>
      <c r="I38" s="337"/>
      <c r="J38" s="337"/>
      <c r="K38" s="337"/>
      <c r="L38" s="337"/>
      <c r="M38" s="337"/>
      <c r="N38" s="337"/>
      <c r="O38" s="337"/>
      <c r="P38" s="337"/>
      <c r="Q38" s="337"/>
      <c r="R38" s="337"/>
      <c r="S38" s="337"/>
      <c r="T38" s="337"/>
    </row>
    <row r="39" spans="1:20" ht="24" customHeight="1">
      <c r="A39" s="350"/>
      <c r="B39" s="350"/>
      <c r="C39" s="350"/>
      <c r="D39" s="350"/>
      <c r="E39" s="350"/>
      <c r="F39" s="350"/>
      <c r="G39" s="350"/>
      <c r="H39" s="337"/>
      <c r="I39" s="337"/>
      <c r="J39" s="337"/>
      <c r="K39" s="337"/>
      <c r="L39" s="337"/>
      <c r="M39" s="337"/>
      <c r="N39" s="337"/>
      <c r="O39" s="337"/>
      <c r="P39" s="337"/>
      <c r="Q39" s="337"/>
      <c r="R39" s="337"/>
      <c r="S39" s="337"/>
      <c r="T39" s="337"/>
    </row>
    <row r="40" spans="1:20" ht="24" customHeight="1">
      <c r="A40" s="350"/>
      <c r="B40" s="350"/>
      <c r="C40" s="350"/>
      <c r="D40" s="350"/>
      <c r="E40" s="350"/>
      <c r="F40" s="350"/>
      <c r="G40" s="350"/>
      <c r="H40" s="337"/>
      <c r="I40" s="337"/>
      <c r="J40" s="337"/>
      <c r="K40" s="337"/>
      <c r="L40" s="337"/>
      <c r="M40" s="337"/>
      <c r="N40" s="337"/>
      <c r="O40" s="337"/>
      <c r="P40" s="337"/>
      <c r="Q40" s="337"/>
      <c r="R40" s="337"/>
      <c r="S40" s="337"/>
      <c r="T40" s="337"/>
    </row>
  </sheetData>
  <mergeCells count="6">
    <mergeCell ref="A31:G31"/>
    <mergeCell ref="A26:D26"/>
    <mergeCell ref="A1:E1"/>
    <mergeCell ref="A22:D22"/>
    <mergeCell ref="A24:D24"/>
    <mergeCell ref="A25:D25"/>
  </mergeCells>
  <printOptions horizontalCentered="1"/>
  <pageMargins left="0" right="0" top="0.3937007874015748" bottom="0.3937007874015748" header="0" footer="0"/>
  <pageSetup horizontalDpi="400" verticalDpi="400" orientation="portrait" paperSize="9" scale="70" r:id="rId1"/>
</worksheet>
</file>

<file path=xl/worksheets/sheet59.xml><?xml version="1.0" encoding="utf-8"?>
<worksheet xmlns="http://schemas.openxmlformats.org/spreadsheetml/2006/main" xmlns:r="http://schemas.openxmlformats.org/officeDocument/2006/relationships">
  <dimension ref="A1:B38"/>
  <sheetViews>
    <sheetView workbookViewId="0" topLeftCell="A2">
      <selection activeCell="E4" sqref="E4"/>
    </sheetView>
  </sheetViews>
  <sheetFormatPr defaultColWidth="9.00390625" defaultRowHeight="24" customHeight="1"/>
  <cols>
    <col min="1" max="2" width="44.625" style="335" customWidth="1"/>
    <col min="3" max="16384" width="9.00390625" style="317" customWidth="1"/>
  </cols>
  <sheetData>
    <row r="1" spans="1:2" s="81" customFormat="1" ht="34.5" customHeight="1">
      <c r="A1" s="1039" t="s">
        <v>422</v>
      </c>
      <c r="B1" s="1039"/>
    </row>
    <row r="2" spans="1:2" s="81" customFormat="1" ht="21" customHeight="1">
      <c r="A2" s="1042" t="s">
        <v>423</v>
      </c>
      <c r="B2" s="1043"/>
    </row>
    <row r="3" spans="1:2" s="81" customFormat="1" ht="21" customHeight="1">
      <c r="A3" s="1041" t="s">
        <v>237</v>
      </c>
      <c r="B3" s="1041"/>
    </row>
    <row r="4" spans="1:2" ht="37.5" customHeight="1">
      <c r="A4" s="339" t="s">
        <v>454</v>
      </c>
      <c r="B4" s="339" t="s">
        <v>424</v>
      </c>
    </row>
    <row r="5" spans="1:2" s="321" customFormat="1" ht="49.5" customHeight="1">
      <c r="A5" s="7" t="s">
        <v>407</v>
      </c>
      <c r="B5" s="342">
        <v>8922675736</v>
      </c>
    </row>
    <row r="6" spans="1:2" s="321" customFormat="1" ht="49.5" customHeight="1">
      <c r="A6" s="7" t="s">
        <v>408</v>
      </c>
      <c r="B6" s="342">
        <v>8936185619</v>
      </c>
    </row>
    <row r="7" spans="1:2" ht="49.5" customHeight="1">
      <c r="A7" s="8" t="s">
        <v>411</v>
      </c>
      <c r="B7" s="342">
        <v>13509883</v>
      </c>
    </row>
    <row r="8" spans="1:2" ht="49.5" customHeight="1">
      <c r="A8" s="7" t="s">
        <v>412</v>
      </c>
      <c r="B8" s="343">
        <f>B7/B5*100</f>
        <v>0.15141066872454145</v>
      </c>
    </row>
    <row r="9" spans="1:2" ht="27.75" customHeight="1" hidden="1">
      <c r="A9" s="247" t="s">
        <v>413</v>
      </c>
      <c r="B9" s="344"/>
    </row>
    <row r="10" spans="1:2" ht="27.75" customHeight="1" hidden="1">
      <c r="A10" s="249" t="s">
        <v>414</v>
      </c>
      <c r="B10" s="344"/>
    </row>
    <row r="11" spans="1:2" ht="27.75" customHeight="1" hidden="1">
      <c r="A11" s="249" t="s">
        <v>249</v>
      </c>
      <c r="B11" s="344"/>
    </row>
    <row r="12" spans="1:2" ht="27.75" customHeight="1" hidden="1">
      <c r="A12" s="249" t="s">
        <v>250</v>
      </c>
      <c r="B12" s="344"/>
    </row>
    <row r="13" spans="1:2" ht="27.75" customHeight="1" hidden="1">
      <c r="A13" s="249" t="s">
        <v>251</v>
      </c>
      <c r="B13" s="344"/>
    </row>
    <row r="14" spans="1:2" ht="27.75" customHeight="1" hidden="1">
      <c r="A14" s="249" t="s">
        <v>252</v>
      </c>
      <c r="B14" s="344"/>
    </row>
    <row r="15" spans="1:2" ht="27.75" customHeight="1" hidden="1">
      <c r="A15" s="249" t="s">
        <v>253</v>
      </c>
      <c r="B15" s="344"/>
    </row>
    <row r="16" spans="1:2" s="321" customFormat="1" ht="27.75" customHeight="1" hidden="1">
      <c r="A16" s="249" t="s">
        <v>254</v>
      </c>
      <c r="B16" s="344"/>
    </row>
    <row r="17" spans="1:2" s="321" customFormat="1" ht="27.75" customHeight="1" hidden="1">
      <c r="A17" s="249" t="s">
        <v>255</v>
      </c>
      <c r="B17" s="344"/>
    </row>
    <row r="18" spans="1:2" s="321" customFormat="1" ht="27.75" customHeight="1" hidden="1">
      <c r="A18" s="249" t="s">
        <v>256</v>
      </c>
      <c r="B18" s="344"/>
    </row>
    <row r="19" spans="1:2" s="321" customFormat="1" ht="27.75" customHeight="1" hidden="1">
      <c r="A19" s="249" t="s">
        <v>257</v>
      </c>
      <c r="B19" s="344"/>
    </row>
    <row r="20" spans="1:2" s="321" customFormat="1" ht="27.75" customHeight="1" hidden="1">
      <c r="A20" s="249" t="s">
        <v>258</v>
      </c>
      <c r="B20" s="345"/>
    </row>
    <row r="21" spans="1:2" ht="15.75" customHeight="1">
      <c r="A21" s="1037" t="s">
        <v>415</v>
      </c>
      <c r="B21" s="1037"/>
    </row>
    <row r="22" spans="1:2" ht="15.75" customHeight="1">
      <c r="A22" s="348" t="s">
        <v>425</v>
      </c>
      <c r="B22" s="351"/>
    </row>
    <row r="23" spans="1:2" ht="15.75" customHeight="1">
      <c r="A23" s="331" t="s">
        <v>426</v>
      </c>
      <c r="B23" s="351"/>
    </row>
    <row r="24" spans="1:2" ht="15.75" customHeight="1">
      <c r="A24" s="331" t="s">
        <v>427</v>
      </c>
      <c r="B24" s="348"/>
    </row>
    <row r="25" spans="1:2" ht="15.75">
      <c r="A25" s="1040"/>
      <c r="B25" s="1040"/>
    </row>
    <row r="26" spans="1:2" ht="15.75">
      <c r="A26" s="349"/>
      <c r="B26" s="349"/>
    </row>
    <row r="27" spans="1:2" s="321" customFormat="1" ht="27.75" customHeight="1">
      <c r="A27" s="1042" t="s">
        <v>428</v>
      </c>
      <c r="B27" s="1043"/>
    </row>
    <row r="28" spans="1:2" s="321" customFormat="1" ht="24.75" customHeight="1">
      <c r="A28" s="1041" t="s">
        <v>238</v>
      </c>
      <c r="B28" s="1041"/>
    </row>
    <row r="29" spans="1:2" s="321" customFormat="1" ht="37.5" customHeight="1">
      <c r="A29" s="339" t="s">
        <v>454</v>
      </c>
      <c r="B29" s="339" t="s">
        <v>424</v>
      </c>
    </row>
    <row r="30" spans="1:2" s="321" customFormat="1" ht="49.5" customHeight="1">
      <c r="A30" s="7" t="s">
        <v>407</v>
      </c>
      <c r="B30" s="342">
        <v>13063068803</v>
      </c>
    </row>
    <row r="31" spans="1:2" s="321" customFormat="1" ht="49.5" customHeight="1">
      <c r="A31" s="7" t="s">
        <v>408</v>
      </c>
      <c r="B31" s="342">
        <v>13120563579</v>
      </c>
    </row>
    <row r="32" spans="1:2" s="321" customFormat="1" ht="49.5" customHeight="1">
      <c r="A32" s="8" t="s">
        <v>411</v>
      </c>
      <c r="B32" s="342">
        <v>57494776</v>
      </c>
    </row>
    <row r="33" spans="1:2" s="321" customFormat="1" ht="49.5" customHeight="1">
      <c r="A33" s="7" t="s">
        <v>412</v>
      </c>
      <c r="B33" s="343">
        <v>0.44</v>
      </c>
    </row>
    <row r="34" spans="1:2" ht="15.75" customHeight="1">
      <c r="A34" s="1037" t="s">
        <v>415</v>
      </c>
      <c r="B34" s="1037"/>
    </row>
    <row r="35" spans="1:2" ht="15.75" customHeight="1">
      <c r="A35" s="348" t="s">
        <v>429</v>
      </c>
      <c r="B35" s="351"/>
    </row>
    <row r="36" spans="1:2" ht="15.75" customHeight="1">
      <c r="A36" s="331" t="s">
        <v>426</v>
      </c>
      <c r="B36" s="351"/>
    </row>
    <row r="37" spans="1:2" ht="15.75" customHeight="1">
      <c r="A37" s="331" t="s">
        <v>427</v>
      </c>
      <c r="B37" s="348"/>
    </row>
    <row r="38" spans="1:2" ht="24" customHeight="1">
      <c r="A38" s="350"/>
      <c r="B38" s="350"/>
    </row>
  </sheetData>
  <mergeCells count="8">
    <mergeCell ref="A34:B34"/>
    <mergeCell ref="A1:B1"/>
    <mergeCell ref="A21:B21"/>
    <mergeCell ref="A25:B25"/>
    <mergeCell ref="A3:B3"/>
    <mergeCell ref="A2:B2"/>
    <mergeCell ref="A27:B27"/>
    <mergeCell ref="A28:B28"/>
  </mergeCells>
  <printOptions horizontalCentered="1"/>
  <pageMargins left="0.3937007874015748" right="0.3937007874015748" top="0.5905511811023623" bottom="0.7874015748031497" header="0" footer="0"/>
  <pageSetup horizontalDpi="400" verticalDpi="4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O20"/>
  <sheetViews>
    <sheetView workbookViewId="0" topLeftCell="A16">
      <selection activeCell="A19" sqref="A19:N19"/>
    </sheetView>
  </sheetViews>
  <sheetFormatPr defaultColWidth="9.00390625" defaultRowHeight="74.25" customHeight="1"/>
  <cols>
    <col min="1" max="1" width="10.375" style="19" customWidth="1"/>
    <col min="2" max="9" width="11.00390625" style="1" customWidth="1"/>
    <col min="10" max="10" width="11.875" style="1" customWidth="1"/>
    <col min="11" max="12" width="11.00390625" style="1" customWidth="1"/>
    <col min="13" max="13" width="11.75390625" style="1" customWidth="1"/>
    <col min="14" max="14" width="11.50390625" style="1" customWidth="1"/>
    <col min="15" max="16384" width="8.25390625" style="1" customWidth="1"/>
  </cols>
  <sheetData>
    <row r="1" spans="1:14" ht="33" customHeight="1">
      <c r="A1" s="666" t="s">
        <v>485</v>
      </c>
      <c r="B1" s="666"/>
      <c r="C1" s="666"/>
      <c r="D1" s="666"/>
      <c r="E1" s="666"/>
      <c r="F1" s="666"/>
      <c r="G1" s="666"/>
      <c r="H1" s="667" t="s">
        <v>486</v>
      </c>
      <c r="I1" s="667"/>
      <c r="J1" s="667"/>
      <c r="K1" s="667"/>
      <c r="L1" s="667"/>
      <c r="M1" s="667"/>
      <c r="N1" s="667"/>
    </row>
    <row r="2" spans="1:14" s="5" customFormat="1" ht="33" customHeight="1">
      <c r="A2" s="668" t="s">
        <v>487</v>
      </c>
      <c r="B2" s="668"/>
      <c r="C2" s="668"/>
      <c r="D2" s="668"/>
      <c r="E2" s="668"/>
      <c r="F2" s="668"/>
      <c r="G2" s="668"/>
      <c r="H2" s="628" t="s">
        <v>488</v>
      </c>
      <c r="I2" s="628"/>
      <c r="J2" s="628"/>
      <c r="K2" s="628"/>
      <c r="L2" s="628"/>
      <c r="M2" s="628"/>
      <c r="N2" s="20" t="s">
        <v>802</v>
      </c>
    </row>
    <row r="3" spans="1:15" s="5" customFormat="1" ht="27.75" customHeight="1">
      <c r="A3" s="674" t="s">
        <v>454</v>
      </c>
      <c r="B3" s="649" t="s">
        <v>455</v>
      </c>
      <c r="C3" s="672" t="s">
        <v>489</v>
      </c>
      <c r="D3" s="639"/>
      <c r="E3" s="639"/>
      <c r="F3" s="649"/>
      <c r="G3" s="640" t="s">
        <v>490</v>
      </c>
      <c r="H3" s="641"/>
      <c r="I3" s="641"/>
      <c r="J3" s="641"/>
      <c r="K3" s="641"/>
      <c r="L3" s="641"/>
      <c r="M3" s="627"/>
      <c r="N3" s="672" t="s">
        <v>143</v>
      </c>
      <c r="O3" s="34"/>
    </row>
    <row r="4" spans="1:15" s="5" customFormat="1" ht="24.75" customHeight="1">
      <c r="A4" s="674"/>
      <c r="B4" s="649"/>
      <c r="C4" s="633" t="s">
        <v>458</v>
      </c>
      <c r="D4" s="635" t="s">
        <v>491</v>
      </c>
      <c r="E4" s="633" t="s">
        <v>492</v>
      </c>
      <c r="F4" s="637" t="s">
        <v>493</v>
      </c>
      <c r="G4" s="675" t="s">
        <v>458</v>
      </c>
      <c r="H4" s="638" t="s">
        <v>476</v>
      </c>
      <c r="I4" s="638"/>
      <c r="J4" s="674"/>
      <c r="K4" s="643" t="s">
        <v>477</v>
      </c>
      <c r="L4" s="638"/>
      <c r="M4" s="674"/>
      <c r="N4" s="672"/>
      <c r="O4" s="34"/>
    </row>
    <row r="5" spans="1:15" s="5" customFormat="1" ht="46.5" customHeight="1">
      <c r="A5" s="674"/>
      <c r="B5" s="649"/>
      <c r="C5" s="634"/>
      <c r="D5" s="636"/>
      <c r="E5" s="634"/>
      <c r="F5" s="636"/>
      <c r="G5" s="675"/>
      <c r="H5" s="59" t="s">
        <v>494</v>
      </c>
      <c r="I5" s="9" t="s">
        <v>479</v>
      </c>
      <c r="J5" s="8" t="s">
        <v>142</v>
      </c>
      <c r="K5" s="9" t="s">
        <v>494</v>
      </c>
      <c r="L5" s="9" t="s">
        <v>803</v>
      </c>
      <c r="M5" s="8" t="s">
        <v>142</v>
      </c>
      <c r="N5" s="672"/>
      <c r="O5" s="34"/>
    </row>
    <row r="6" spans="1:15" s="5" customFormat="1" ht="42" customHeight="1">
      <c r="A6" s="10" t="s">
        <v>462</v>
      </c>
      <c r="B6" s="13">
        <f aca="true" t="shared" si="0" ref="B6:J6">SUM(B7:B18)</f>
        <v>394</v>
      </c>
      <c r="C6" s="13">
        <f t="shared" si="0"/>
        <v>343</v>
      </c>
      <c r="D6" s="13">
        <f t="shared" si="0"/>
        <v>130</v>
      </c>
      <c r="E6" s="13">
        <f t="shared" si="0"/>
        <v>168</v>
      </c>
      <c r="F6" s="13">
        <f t="shared" si="0"/>
        <v>45</v>
      </c>
      <c r="G6" s="13">
        <f t="shared" si="0"/>
        <v>6</v>
      </c>
      <c r="H6" s="13">
        <f t="shared" si="0"/>
        <v>2</v>
      </c>
      <c r="I6" s="13">
        <f t="shared" si="0"/>
        <v>2</v>
      </c>
      <c r="J6" s="13">
        <f t="shared" si="0"/>
        <v>0</v>
      </c>
      <c r="K6" s="13">
        <f>SUM(K7:K17)</f>
        <v>4</v>
      </c>
      <c r="L6" s="13">
        <f>SUM(L7:L17)</f>
        <v>0</v>
      </c>
      <c r="M6" s="13">
        <f>SUM(M7:M17)</f>
        <v>4</v>
      </c>
      <c r="N6" s="13">
        <f>SUM(N7:N17)</f>
        <v>36</v>
      </c>
      <c r="O6" s="34"/>
    </row>
    <row r="7" spans="1:14" s="12" customFormat="1" ht="42" customHeight="1">
      <c r="A7" s="10" t="s">
        <v>463</v>
      </c>
      <c r="B7" s="13">
        <f aca="true" t="shared" si="1" ref="B7:B18">C7+G7+N7</f>
        <v>8</v>
      </c>
      <c r="C7" s="13">
        <f aca="true" t="shared" si="2" ref="C7:C18">SUM(D7:F7)</f>
        <v>8</v>
      </c>
      <c r="D7" s="13">
        <v>0</v>
      </c>
      <c r="E7" s="13">
        <v>8</v>
      </c>
      <c r="F7" s="13">
        <v>0</v>
      </c>
      <c r="G7" s="13">
        <f aca="true" t="shared" si="3" ref="G7:G18">H7+K7</f>
        <v>0</v>
      </c>
      <c r="H7" s="13">
        <f aca="true" t="shared" si="4" ref="H7:H18">SUM(I7:J7)</f>
        <v>0</v>
      </c>
      <c r="I7" s="13">
        <v>0</v>
      </c>
      <c r="J7" s="13">
        <v>0</v>
      </c>
      <c r="K7" s="13">
        <f aca="true" t="shared" si="5" ref="K7:K18">SUM(L7:M7)</f>
        <v>0</v>
      </c>
      <c r="L7" s="13">
        <v>0</v>
      </c>
      <c r="M7" s="13">
        <v>0</v>
      </c>
      <c r="N7" s="13">
        <v>0</v>
      </c>
    </row>
    <row r="8" spans="1:14" s="12" customFormat="1" ht="42" customHeight="1">
      <c r="A8" s="10" t="s">
        <v>464</v>
      </c>
      <c r="B8" s="13">
        <f t="shared" si="1"/>
        <v>39</v>
      </c>
      <c r="C8" s="13">
        <f t="shared" si="2"/>
        <v>38</v>
      </c>
      <c r="D8" s="13">
        <v>7</v>
      </c>
      <c r="E8" s="13">
        <v>13</v>
      </c>
      <c r="F8" s="13">
        <v>18</v>
      </c>
      <c r="G8" s="13">
        <f t="shared" si="3"/>
        <v>1</v>
      </c>
      <c r="H8" s="13">
        <f t="shared" si="4"/>
        <v>0</v>
      </c>
      <c r="I8" s="13">
        <v>0</v>
      </c>
      <c r="J8" s="13">
        <v>0</v>
      </c>
      <c r="K8" s="13">
        <f t="shared" si="5"/>
        <v>1</v>
      </c>
      <c r="L8" s="13">
        <v>0</v>
      </c>
      <c r="M8" s="13">
        <v>1</v>
      </c>
      <c r="N8" s="13">
        <v>0</v>
      </c>
    </row>
    <row r="9" spans="1:14" s="12" customFormat="1" ht="42" customHeight="1">
      <c r="A9" s="10" t="s">
        <v>465</v>
      </c>
      <c r="B9" s="13">
        <f t="shared" si="1"/>
        <v>12</v>
      </c>
      <c r="C9" s="13">
        <f t="shared" si="2"/>
        <v>11</v>
      </c>
      <c r="D9" s="13">
        <v>4</v>
      </c>
      <c r="E9" s="13">
        <v>5</v>
      </c>
      <c r="F9" s="13">
        <v>2</v>
      </c>
      <c r="G9" s="13">
        <f t="shared" si="3"/>
        <v>1</v>
      </c>
      <c r="H9" s="13">
        <f t="shared" si="4"/>
        <v>0</v>
      </c>
      <c r="I9" s="13">
        <v>0</v>
      </c>
      <c r="J9" s="13">
        <v>0</v>
      </c>
      <c r="K9" s="13">
        <f t="shared" si="5"/>
        <v>1</v>
      </c>
      <c r="L9" s="13">
        <v>0</v>
      </c>
      <c r="M9" s="13">
        <v>1</v>
      </c>
      <c r="N9" s="13">
        <v>0</v>
      </c>
    </row>
    <row r="10" spans="1:14" s="12" customFormat="1" ht="42" customHeight="1">
      <c r="A10" s="10" t="s">
        <v>466</v>
      </c>
      <c r="B10" s="13">
        <f t="shared" si="1"/>
        <v>29</v>
      </c>
      <c r="C10" s="13">
        <f t="shared" si="2"/>
        <v>29</v>
      </c>
      <c r="D10" s="13">
        <v>9</v>
      </c>
      <c r="E10" s="13">
        <v>13</v>
      </c>
      <c r="F10" s="13">
        <v>7</v>
      </c>
      <c r="G10" s="13">
        <f t="shared" si="3"/>
        <v>0</v>
      </c>
      <c r="H10" s="13">
        <f t="shared" si="4"/>
        <v>0</v>
      </c>
      <c r="I10" s="13">
        <v>0</v>
      </c>
      <c r="J10" s="13">
        <v>0</v>
      </c>
      <c r="K10" s="13">
        <f t="shared" si="5"/>
        <v>0</v>
      </c>
      <c r="L10" s="13">
        <v>0</v>
      </c>
      <c r="M10" s="13">
        <v>0</v>
      </c>
      <c r="N10" s="13">
        <v>0</v>
      </c>
    </row>
    <row r="11" spans="1:14" s="12" customFormat="1" ht="42" customHeight="1">
      <c r="A11" s="14" t="s">
        <v>797</v>
      </c>
      <c r="B11" s="13">
        <f t="shared" si="1"/>
        <v>86</v>
      </c>
      <c r="C11" s="13">
        <f t="shared" si="2"/>
        <v>81</v>
      </c>
      <c r="D11" s="13">
        <v>30</v>
      </c>
      <c r="E11" s="13">
        <v>49</v>
      </c>
      <c r="F11" s="13">
        <v>2</v>
      </c>
      <c r="G11" s="13">
        <f t="shared" si="3"/>
        <v>1</v>
      </c>
      <c r="H11" s="13">
        <f t="shared" si="4"/>
        <v>0</v>
      </c>
      <c r="I11" s="13">
        <v>0</v>
      </c>
      <c r="J11" s="13">
        <v>0</v>
      </c>
      <c r="K11" s="13">
        <f t="shared" si="5"/>
        <v>1</v>
      </c>
      <c r="L11" s="13">
        <v>0</v>
      </c>
      <c r="M11" s="13">
        <v>1</v>
      </c>
      <c r="N11" s="13">
        <v>4</v>
      </c>
    </row>
    <row r="12" spans="1:14" s="12" customFormat="1" ht="42" customHeight="1">
      <c r="A12" s="56" t="s">
        <v>484</v>
      </c>
      <c r="B12" s="13">
        <f t="shared" si="1"/>
        <v>23</v>
      </c>
      <c r="C12" s="13">
        <f t="shared" si="2"/>
        <v>22</v>
      </c>
      <c r="D12" s="13">
        <v>11</v>
      </c>
      <c r="E12" s="13">
        <v>10</v>
      </c>
      <c r="F12" s="13">
        <v>1</v>
      </c>
      <c r="G12" s="13">
        <f t="shared" si="3"/>
        <v>0</v>
      </c>
      <c r="H12" s="13">
        <f t="shared" si="4"/>
        <v>0</v>
      </c>
      <c r="I12" s="13">
        <v>0</v>
      </c>
      <c r="J12" s="13">
        <v>0</v>
      </c>
      <c r="K12" s="13">
        <f t="shared" si="5"/>
        <v>0</v>
      </c>
      <c r="L12" s="13">
        <v>0</v>
      </c>
      <c r="M12" s="13">
        <v>0</v>
      </c>
      <c r="N12" s="13">
        <v>1</v>
      </c>
    </row>
    <row r="13" spans="1:14" s="15" customFormat="1" ht="42" customHeight="1">
      <c r="A13" s="10" t="s">
        <v>469</v>
      </c>
      <c r="B13" s="11">
        <f t="shared" si="1"/>
        <v>38</v>
      </c>
      <c r="C13" s="11">
        <f t="shared" si="2"/>
        <v>33</v>
      </c>
      <c r="D13" s="11">
        <v>9</v>
      </c>
      <c r="E13" s="11">
        <v>22</v>
      </c>
      <c r="F13" s="11">
        <v>2</v>
      </c>
      <c r="G13" s="11">
        <f t="shared" si="3"/>
        <v>0</v>
      </c>
      <c r="H13" s="11">
        <f t="shared" si="4"/>
        <v>0</v>
      </c>
      <c r="I13" s="11">
        <v>0</v>
      </c>
      <c r="J13" s="11">
        <v>0</v>
      </c>
      <c r="K13" s="11">
        <f t="shared" si="5"/>
        <v>0</v>
      </c>
      <c r="L13" s="11">
        <v>0</v>
      </c>
      <c r="M13" s="11">
        <v>0</v>
      </c>
      <c r="N13" s="11">
        <v>5</v>
      </c>
    </row>
    <row r="14" spans="1:14" s="15" customFormat="1" ht="42" customHeight="1">
      <c r="A14" s="10" t="s">
        <v>470</v>
      </c>
      <c r="B14" s="11">
        <f t="shared" si="1"/>
        <v>20</v>
      </c>
      <c r="C14" s="11">
        <f t="shared" si="2"/>
        <v>16</v>
      </c>
      <c r="D14" s="11">
        <v>8</v>
      </c>
      <c r="E14" s="11">
        <v>6</v>
      </c>
      <c r="F14" s="11">
        <v>2</v>
      </c>
      <c r="G14" s="11">
        <f t="shared" si="3"/>
        <v>2</v>
      </c>
      <c r="H14" s="11">
        <f t="shared" si="4"/>
        <v>1</v>
      </c>
      <c r="I14" s="11">
        <v>1</v>
      </c>
      <c r="J14" s="11">
        <v>0</v>
      </c>
      <c r="K14" s="11">
        <f t="shared" si="5"/>
        <v>1</v>
      </c>
      <c r="L14" s="11">
        <v>0</v>
      </c>
      <c r="M14" s="11">
        <v>1</v>
      </c>
      <c r="N14" s="11">
        <v>2</v>
      </c>
    </row>
    <row r="15" spans="1:14" s="15" customFormat="1" ht="42" customHeight="1">
      <c r="A15" s="10" t="s">
        <v>471</v>
      </c>
      <c r="B15" s="11">
        <f t="shared" si="1"/>
        <v>44</v>
      </c>
      <c r="C15" s="11">
        <f t="shared" si="2"/>
        <v>33</v>
      </c>
      <c r="D15" s="11">
        <v>21</v>
      </c>
      <c r="E15" s="11">
        <v>9</v>
      </c>
      <c r="F15" s="11">
        <v>3</v>
      </c>
      <c r="G15" s="11">
        <f t="shared" si="3"/>
        <v>1</v>
      </c>
      <c r="H15" s="11">
        <f t="shared" si="4"/>
        <v>1</v>
      </c>
      <c r="I15" s="11">
        <v>1</v>
      </c>
      <c r="J15" s="11">
        <v>0</v>
      </c>
      <c r="K15" s="11">
        <f t="shared" si="5"/>
        <v>0</v>
      </c>
      <c r="L15" s="11">
        <v>0</v>
      </c>
      <c r="M15" s="11">
        <v>0</v>
      </c>
      <c r="N15" s="11">
        <v>10</v>
      </c>
    </row>
    <row r="16" spans="1:14" s="15" customFormat="1" ht="42" customHeight="1">
      <c r="A16" s="10" t="s">
        <v>762</v>
      </c>
      <c r="B16" s="13">
        <f>C16+G16+N16</f>
        <v>49</v>
      </c>
      <c r="C16" s="13">
        <f>SUM(D16:F16)</f>
        <v>42</v>
      </c>
      <c r="D16" s="11">
        <v>18</v>
      </c>
      <c r="E16" s="11">
        <v>21</v>
      </c>
      <c r="F16" s="11">
        <v>3</v>
      </c>
      <c r="G16" s="13">
        <f>H16+K16</f>
        <v>0</v>
      </c>
      <c r="H16" s="11">
        <f>SUM(I16:J16)</f>
        <v>0</v>
      </c>
      <c r="I16" s="11">
        <v>0</v>
      </c>
      <c r="J16" s="11">
        <v>0</v>
      </c>
      <c r="K16" s="11">
        <f>SUM(L16:M16)</f>
        <v>0</v>
      </c>
      <c r="L16" s="11">
        <v>0</v>
      </c>
      <c r="M16" s="11">
        <v>0</v>
      </c>
      <c r="N16" s="11">
        <v>7</v>
      </c>
    </row>
    <row r="17" spans="1:14" s="15" customFormat="1" ht="42" customHeight="1">
      <c r="A17" s="10" t="s">
        <v>495</v>
      </c>
      <c r="B17" s="13">
        <f t="shared" si="1"/>
        <v>20</v>
      </c>
      <c r="C17" s="13">
        <f t="shared" si="2"/>
        <v>13</v>
      </c>
      <c r="D17" s="11">
        <v>5</v>
      </c>
      <c r="E17" s="11">
        <v>5</v>
      </c>
      <c r="F17" s="11">
        <v>3</v>
      </c>
      <c r="G17" s="13">
        <f t="shared" si="3"/>
        <v>0</v>
      </c>
      <c r="H17" s="11">
        <f t="shared" si="4"/>
        <v>0</v>
      </c>
      <c r="I17" s="11">
        <v>0</v>
      </c>
      <c r="J17" s="11">
        <v>0</v>
      </c>
      <c r="K17" s="11">
        <f t="shared" si="5"/>
        <v>0</v>
      </c>
      <c r="L17" s="11">
        <v>0</v>
      </c>
      <c r="M17" s="11">
        <v>0</v>
      </c>
      <c r="N17" s="11">
        <v>7</v>
      </c>
    </row>
    <row r="18" spans="1:14" s="15" customFormat="1" ht="42" customHeight="1" thickBot="1">
      <c r="A18" s="10" t="s">
        <v>274</v>
      </c>
      <c r="B18" s="13">
        <f t="shared" si="1"/>
        <v>26</v>
      </c>
      <c r="C18" s="13">
        <f t="shared" si="2"/>
        <v>17</v>
      </c>
      <c r="D18" s="11">
        <v>8</v>
      </c>
      <c r="E18" s="11">
        <v>7</v>
      </c>
      <c r="F18" s="11">
        <v>2</v>
      </c>
      <c r="G18" s="13">
        <f t="shared" si="3"/>
        <v>0</v>
      </c>
      <c r="H18" s="11">
        <f t="shared" si="4"/>
        <v>0</v>
      </c>
      <c r="I18" s="11">
        <v>0</v>
      </c>
      <c r="J18" s="11">
        <v>0</v>
      </c>
      <c r="K18" s="11">
        <f t="shared" si="5"/>
        <v>0</v>
      </c>
      <c r="L18" s="11">
        <v>0</v>
      </c>
      <c r="M18" s="11">
        <v>0</v>
      </c>
      <c r="N18" s="11">
        <v>9</v>
      </c>
    </row>
    <row r="19" spans="1:14" s="2" customFormat="1" ht="19.5" customHeight="1">
      <c r="A19" s="644" t="s">
        <v>496</v>
      </c>
      <c r="B19" s="642"/>
      <c r="C19" s="642"/>
      <c r="D19" s="642"/>
      <c r="E19" s="642"/>
      <c r="F19" s="642"/>
      <c r="G19" s="642"/>
      <c r="H19" s="642"/>
      <c r="I19" s="642"/>
      <c r="J19" s="642"/>
      <c r="K19" s="642"/>
      <c r="L19" s="642"/>
      <c r="M19" s="642"/>
      <c r="N19" s="642"/>
    </row>
    <row r="20" spans="1:14" ht="19.5" customHeight="1">
      <c r="A20" s="18"/>
      <c r="B20" s="37"/>
      <c r="C20" s="37"/>
      <c r="D20" s="37"/>
      <c r="E20" s="37"/>
      <c r="F20" s="37"/>
      <c r="G20" s="37"/>
      <c r="H20" s="37"/>
      <c r="I20" s="37"/>
      <c r="J20" s="37"/>
      <c r="K20" s="37"/>
      <c r="L20" s="37"/>
      <c r="M20" s="37"/>
      <c r="N20" s="37"/>
    </row>
  </sheetData>
  <mergeCells count="17">
    <mergeCell ref="B3:B5"/>
    <mergeCell ref="C3:F3"/>
    <mergeCell ref="G3:M3"/>
    <mergeCell ref="A1:G1"/>
    <mergeCell ref="H1:N1"/>
    <mergeCell ref="A2:G2"/>
    <mergeCell ref="H2:M2"/>
    <mergeCell ref="A19:N19"/>
    <mergeCell ref="N3:N5"/>
    <mergeCell ref="C4:C5"/>
    <mergeCell ref="D4:D5"/>
    <mergeCell ref="E4:E5"/>
    <mergeCell ref="F4:F5"/>
    <mergeCell ref="G4:G5"/>
    <mergeCell ref="H4:J4"/>
    <mergeCell ref="K4:M4"/>
    <mergeCell ref="A3:A5"/>
  </mergeCells>
  <printOptions/>
  <pageMargins left="0.75" right="0.75" top="1" bottom="1" header="0.5" footer="0.5"/>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B26"/>
  <sheetViews>
    <sheetView workbookViewId="0" topLeftCell="A9">
      <selection activeCell="D6" sqref="D6"/>
    </sheetView>
  </sheetViews>
  <sheetFormatPr defaultColWidth="9.00390625" defaultRowHeight="24" customHeight="1"/>
  <cols>
    <col min="1" max="1" width="34.625" style="335" customWidth="1"/>
    <col min="2" max="2" width="46.75390625" style="335" customWidth="1"/>
    <col min="3" max="16384" width="9.00390625" style="317" customWidth="1"/>
  </cols>
  <sheetData>
    <row r="1" spans="1:2" s="81" customFormat="1" ht="34.5" customHeight="1">
      <c r="A1" s="1039" t="s">
        <v>430</v>
      </c>
      <c r="B1" s="1039"/>
    </row>
    <row r="2" spans="1:2" s="81" customFormat="1" ht="34.5" customHeight="1">
      <c r="A2" s="1046" t="s">
        <v>431</v>
      </c>
      <c r="B2" s="1046"/>
    </row>
    <row r="3" spans="1:2" s="81" customFormat="1" ht="34.5" customHeight="1">
      <c r="A3" s="1045" t="s">
        <v>432</v>
      </c>
      <c r="B3" s="1045"/>
    </row>
    <row r="4" spans="1:2" ht="23.25" customHeight="1">
      <c r="A4" s="1044" t="s">
        <v>433</v>
      </c>
      <c r="B4" s="1044"/>
    </row>
    <row r="5" spans="1:2" ht="50.25" customHeight="1">
      <c r="A5" s="339" t="s">
        <v>454</v>
      </c>
      <c r="B5" s="341" t="s">
        <v>434</v>
      </c>
    </row>
    <row r="6" spans="1:2" s="321" customFormat="1" ht="129.75" customHeight="1">
      <c r="A6" s="7" t="s">
        <v>407</v>
      </c>
      <c r="B6" s="342">
        <v>20724300000</v>
      </c>
    </row>
    <row r="7" spans="1:2" s="321" customFormat="1" ht="129.75" customHeight="1">
      <c r="A7" s="7" t="s">
        <v>408</v>
      </c>
      <c r="B7" s="342">
        <f>B6+B8</f>
        <v>23805000493</v>
      </c>
    </row>
    <row r="8" spans="1:2" ht="129.75" customHeight="1">
      <c r="A8" s="8" t="s">
        <v>411</v>
      </c>
      <c r="B8" s="342">
        <v>3080700493</v>
      </c>
    </row>
    <row r="9" spans="1:2" ht="129.75" customHeight="1">
      <c r="A9" s="7" t="s">
        <v>412</v>
      </c>
      <c r="B9" s="343">
        <v>15.73</v>
      </c>
    </row>
    <row r="10" spans="1:2" ht="27.75" customHeight="1" hidden="1">
      <c r="A10" s="247" t="s">
        <v>413</v>
      </c>
      <c r="B10" s="344"/>
    </row>
    <row r="11" spans="1:2" ht="27.75" customHeight="1" hidden="1">
      <c r="A11" s="249" t="s">
        <v>414</v>
      </c>
      <c r="B11" s="344"/>
    </row>
    <row r="12" spans="1:2" ht="27.75" customHeight="1" hidden="1">
      <c r="A12" s="249" t="s">
        <v>249</v>
      </c>
      <c r="B12" s="344"/>
    </row>
    <row r="13" spans="1:2" ht="27.75" customHeight="1" hidden="1">
      <c r="A13" s="249" t="s">
        <v>250</v>
      </c>
      <c r="B13" s="344"/>
    </row>
    <row r="14" spans="1:2" ht="27.75" customHeight="1" hidden="1">
      <c r="A14" s="249" t="s">
        <v>251</v>
      </c>
      <c r="B14" s="344"/>
    </row>
    <row r="15" spans="1:2" ht="27.75" customHeight="1" hidden="1">
      <c r="A15" s="249" t="s">
        <v>252</v>
      </c>
      <c r="B15" s="344"/>
    </row>
    <row r="16" spans="1:2" ht="27.75" customHeight="1" hidden="1">
      <c r="A16" s="249" t="s">
        <v>253</v>
      </c>
      <c r="B16" s="344"/>
    </row>
    <row r="17" spans="1:2" s="321" customFormat="1" ht="27.75" customHeight="1" hidden="1">
      <c r="A17" s="249" t="s">
        <v>254</v>
      </c>
      <c r="B17" s="344"/>
    </row>
    <row r="18" spans="1:2" s="321" customFormat="1" ht="27.75" customHeight="1" hidden="1">
      <c r="A18" s="249" t="s">
        <v>255</v>
      </c>
      <c r="B18" s="344"/>
    </row>
    <row r="19" spans="1:2" s="321" customFormat="1" ht="27.75" customHeight="1" hidden="1">
      <c r="A19" s="249" t="s">
        <v>256</v>
      </c>
      <c r="B19" s="344"/>
    </row>
    <row r="20" spans="1:2" s="321" customFormat="1" ht="27.75" customHeight="1" hidden="1">
      <c r="A20" s="249" t="s">
        <v>257</v>
      </c>
      <c r="B20" s="344"/>
    </row>
    <row r="21" spans="1:2" s="321" customFormat="1" ht="27.75" customHeight="1" hidden="1">
      <c r="A21" s="249" t="s">
        <v>258</v>
      </c>
      <c r="B21" s="345"/>
    </row>
    <row r="22" spans="1:2" ht="15.75">
      <c r="A22" s="1037" t="s">
        <v>415</v>
      </c>
      <c r="B22" s="1037"/>
    </row>
    <row r="23" spans="1:2" ht="15.75">
      <c r="A23" s="348" t="s">
        <v>435</v>
      </c>
      <c r="B23" s="351"/>
    </row>
    <row r="24" spans="1:2" ht="15.75">
      <c r="A24" s="331" t="s">
        <v>436</v>
      </c>
      <c r="B24" s="351"/>
    </row>
    <row r="25" spans="1:2" ht="15.75">
      <c r="A25" s="331" t="s">
        <v>426</v>
      </c>
      <c r="B25" s="351"/>
    </row>
    <row r="26" spans="1:2" ht="15.75">
      <c r="A26" s="348" t="s">
        <v>437</v>
      </c>
      <c r="B26" s="331"/>
    </row>
  </sheetData>
  <mergeCells count="5">
    <mergeCell ref="A1:B1"/>
    <mergeCell ref="A4:B4"/>
    <mergeCell ref="A22:B22"/>
    <mergeCell ref="A3:B3"/>
    <mergeCell ref="A2:B2"/>
  </mergeCells>
  <printOptions horizontalCentered="1"/>
  <pageMargins left="0.7874015748031497" right="0" top="0.5905511811023623" bottom="0.7874015748031497" header="0" footer="0"/>
  <pageSetup horizontalDpi="400" verticalDpi="400" orientation="portrait" pageOrder="overThenDown" paperSize="9" r:id="rId1"/>
</worksheet>
</file>

<file path=xl/worksheets/sheet61.xml><?xml version="1.0" encoding="utf-8"?>
<worksheet xmlns="http://schemas.openxmlformats.org/spreadsheetml/2006/main" xmlns:r="http://schemas.openxmlformats.org/officeDocument/2006/relationships">
  <dimension ref="A1:Q26"/>
  <sheetViews>
    <sheetView workbookViewId="0" topLeftCell="A22">
      <selection activeCell="E6" sqref="E6"/>
    </sheetView>
  </sheetViews>
  <sheetFormatPr defaultColWidth="9.00390625" defaultRowHeight="24" customHeight="1"/>
  <cols>
    <col min="1" max="3" width="27.625" style="335" customWidth="1"/>
    <col min="4" max="4" width="7.125" style="335" customWidth="1"/>
    <col min="5" max="5" width="7.25390625" style="335" customWidth="1"/>
    <col min="6" max="6" width="12.75390625" style="317" customWidth="1"/>
    <col min="7" max="7" width="10.00390625" style="317" customWidth="1"/>
    <col min="8" max="8" width="9.50390625" style="317" customWidth="1"/>
    <col min="9" max="9" width="9.00390625" style="317" customWidth="1"/>
    <col min="10" max="11" width="7.25390625" style="317" customWidth="1"/>
    <col min="12" max="12" width="9.25390625" style="317" customWidth="1"/>
    <col min="13" max="13" width="8.75390625" style="317" customWidth="1"/>
    <col min="14" max="14" width="8.375" style="317" customWidth="1"/>
    <col min="15" max="16384" width="9.00390625" style="317" customWidth="1"/>
  </cols>
  <sheetData>
    <row r="1" spans="1:5" s="81" customFormat="1" ht="34.5" customHeight="1">
      <c r="A1" s="1039" t="s">
        <v>438</v>
      </c>
      <c r="B1" s="1039"/>
      <c r="C1" s="1039"/>
      <c r="D1" s="544"/>
      <c r="E1" s="544"/>
    </row>
    <row r="2" spans="1:5" s="81" customFormat="1" ht="34.5" customHeight="1">
      <c r="A2" s="1046" t="s">
        <v>439</v>
      </c>
      <c r="B2" s="1046"/>
      <c r="C2" s="1046"/>
      <c r="E2" s="102"/>
    </row>
    <row r="3" spans="1:5" s="81" customFormat="1" ht="34.5" customHeight="1">
      <c r="A3" s="1041" t="s">
        <v>440</v>
      </c>
      <c r="B3" s="1041"/>
      <c r="C3" s="1041"/>
      <c r="D3" s="523"/>
      <c r="E3" s="102"/>
    </row>
    <row r="4" spans="1:17" ht="23.25" customHeight="1">
      <c r="A4" s="1044" t="s">
        <v>433</v>
      </c>
      <c r="B4" s="1047"/>
      <c r="C4" s="1047"/>
      <c r="D4" s="1047"/>
      <c r="E4" s="522"/>
      <c r="F4" s="336"/>
      <c r="G4" s="337"/>
      <c r="H4" s="337"/>
      <c r="I4" s="337"/>
      <c r="J4" s="337"/>
      <c r="K4" s="337"/>
      <c r="M4" s="337"/>
      <c r="N4" s="337"/>
      <c r="O4" s="338"/>
      <c r="P4" s="338"/>
      <c r="Q4" s="337"/>
    </row>
    <row r="5" spans="1:6" ht="50.25" customHeight="1">
      <c r="A5" s="339" t="s">
        <v>454</v>
      </c>
      <c r="B5" s="341" t="s">
        <v>441</v>
      </c>
      <c r="C5" s="339" t="s">
        <v>442</v>
      </c>
      <c r="D5" s="524"/>
      <c r="E5" s="525"/>
      <c r="F5" s="336"/>
    </row>
    <row r="6" spans="1:5" s="321" customFormat="1" ht="129.75" customHeight="1">
      <c r="A6" s="7" t="s">
        <v>407</v>
      </c>
      <c r="B6" s="342">
        <v>29542500000</v>
      </c>
      <c r="C6" s="342">
        <v>13130000000</v>
      </c>
      <c r="D6" s="526"/>
      <c r="E6" s="527"/>
    </row>
    <row r="7" spans="1:5" s="321" customFormat="1" ht="129.75" customHeight="1">
      <c r="A7" s="7" t="s">
        <v>408</v>
      </c>
      <c r="B7" s="342">
        <f>B6+B8</f>
        <v>28168093954</v>
      </c>
      <c r="C7" s="342">
        <f>C6+C8</f>
        <v>13988886543</v>
      </c>
      <c r="D7" s="526"/>
      <c r="E7" s="527"/>
    </row>
    <row r="8" spans="1:6" ht="129.75" customHeight="1">
      <c r="A8" s="8" t="s">
        <v>411</v>
      </c>
      <c r="B8" s="342">
        <v>-1374406046</v>
      </c>
      <c r="C8" s="342">
        <v>858886543</v>
      </c>
      <c r="D8" s="526"/>
      <c r="E8" s="527"/>
      <c r="F8" s="336"/>
    </row>
    <row r="9" spans="1:6" ht="129.75" customHeight="1">
      <c r="A9" s="7" t="s">
        <v>412</v>
      </c>
      <c r="B9" s="343">
        <f>B8/B6*100</f>
        <v>-4.6523010781078105</v>
      </c>
      <c r="C9" s="343">
        <f>C8/C6*100</f>
        <v>6.541405506473724</v>
      </c>
      <c r="D9" s="528"/>
      <c r="E9" s="527"/>
      <c r="F9" s="336"/>
    </row>
    <row r="10" spans="1:6" ht="27.75" customHeight="1" hidden="1">
      <c r="A10" s="247" t="s">
        <v>413</v>
      </c>
      <c r="B10" s="344"/>
      <c r="C10" s="344"/>
      <c r="D10" s="344"/>
      <c r="E10" s="344"/>
      <c r="F10" s="336"/>
    </row>
    <row r="11" spans="1:6" ht="27.75" customHeight="1" hidden="1">
      <c r="A11" s="249" t="s">
        <v>414</v>
      </c>
      <c r="B11" s="344"/>
      <c r="C11" s="344"/>
      <c r="D11" s="344"/>
      <c r="E11" s="344"/>
      <c r="F11" s="336"/>
    </row>
    <row r="12" spans="1:6" ht="27.75" customHeight="1" hidden="1">
      <c r="A12" s="249" t="s">
        <v>249</v>
      </c>
      <c r="B12" s="344"/>
      <c r="C12" s="344"/>
      <c r="D12" s="344"/>
      <c r="E12" s="344"/>
      <c r="F12" s="336"/>
    </row>
    <row r="13" spans="1:6" ht="27.75" customHeight="1" hidden="1">
      <c r="A13" s="249" t="s">
        <v>250</v>
      </c>
      <c r="B13" s="344"/>
      <c r="C13" s="344"/>
      <c r="D13" s="344"/>
      <c r="E13" s="344"/>
      <c r="F13" s="336"/>
    </row>
    <row r="14" spans="1:6" ht="27.75" customHeight="1" hidden="1">
      <c r="A14" s="249" t="s">
        <v>251</v>
      </c>
      <c r="B14" s="344"/>
      <c r="C14" s="344"/>
      <c r="D14" s="344"/>
      <c r="E14" s="344"/>
      <c r="F14" s="336"/>
    </row>
    <row r="15" spans="1:6" ht="27.75" customHeight="1" hidden="1">
      <c r="A15" s="249" t="s">
        <v>252</v>
      </c>
      <c r="B15" s="344"/>
      <c r="C15" s="344"/>
      <c r="D15" s="344"/>
      <c r="E15" s="344"/>
      <c r="F15" s="336"/>
    </row>
    <row r="16" spans="1:6" ht="27.75" customHeight="1" hidden="1">
      <c r="A16" s="249" t="s">
        <v>253</v>
      </c>
      <c r="B16" s="344"/>
      <c r="C16" s="344"/>
      <c r="D16" s="344"/>
      <c r="E16" s="344"/>
      <c r="F16" s="336"/>
    </row>
    <row r="17" spans="1:5" s="321" customFormat="1" ht="27.75" customHeight="1" hidden="1">
      <c r="A17" s="249" t="s">
        <v>254</v>
      </c>
      <c r="B17" s="344"/>
      <c r="C17" s="344"/>
      <c r="D17" s="344"/>
      <c r="E17" s="344"/>
    </row>
    <row r="18" spans="1:5" s="321" customFormat="1" ht="27.75" customHeight="1" hidden="1">
      <c r="A18" s="249" t="s">
        <v>255</v>
      </c>
      <c r="B18" s="344"/>
      <c r="C18" s="344"/>
      <c r="D18" s="344"/>
      <c r="E18" s="344"/>
    </row>
    <row r="19" spans="1:5" s="321" customFormat="1" ht="27.75" customHeight="1" hidden="1">
      <c r="A19" s="249" t="s">
        <v>256</v>
      </c>
      <c r="B19" s="344"/>
      <c r="C19" s="344"/>
      <c r="D19" s="344"/>
      <c r="E19" s="344"/>
    </row>
    <row r="20" spans="1:5" s="321" customFormat="1" ht="27.75" customHeight="1" hidden="1">
      <c r="A20" s="249" t="s">
        <v>257</v>
      </c>
      <c r="B20" s="344"/>
      <c r="C20" s="344"/>
      <c r="D20" s="344"/>
      <c r="E20" s="344"/>
    </row>
    <row r="21" spans="1:5" s="321" customFormat="1" ht="27.75" customHeight="1" hidden="1">
      <c r="A21" s="249" t="s">
        <v>258</v>
      </c>
      <c r="B21" s="345"/>
      <c r="C21" s="345"/>
      <c r="D21" s="345"/>
      <c r="E21" s="345"/>
    </row>
    <row r="22" spans="1:10" ht="15.75">
      <c r="A22" s="1037" t="s">
        <v>415</v>
      </c>
      <c r="B22" s="1037"/>
      <c r="C22" s="1037"/>
      <c r="D22" s="1037"/>
      <c r="E22" s="331"/>
      <c r="F22" s="331"/>
      <c r="G22" s="331"/>
      <c r="H22" s="331"/>
      <c r="I22" s="347"/>
      <c r="J22" s="347"/>
    </row>
    <row r="23" spans="1:10" ht="15.75">
      <c r="A23" s="348" t="s">
        <v>443</v>
      </c>
      <c r="B23" s="351"/>
      <c r="C23" s="351"/>
      <c r="D23" s="351"/>
      <c r="E23" s="331"/>
      <c r="F23" s="331"/>
      <c r="G23" s="331"/>
      <c r="H23" s="331"/>
      <c r="I23" s="347"/>
      <c r="J23" s="347"/>
    </row>
    <row r="24" spans="1:10" ht="15.75">
      <c r="A24" s="331" t="s">
        <v>426</v>
      </c>
      <c r="B24" s="351"/>
      <c r="C24" s="351"/>
      <c r="D24" s="351"/>
      <c r="E24" s="331"/>
      <c r="F24" s="331"/>
      <c r="G24" s="331"/>
      <c r="H24" s="331"/>
      <c r="I24" s="347"/>
      <c r="J24" s="347"/>
    </row>
    <row r="25" spans="1:10" ht="15.75">
      <c r="A25" s="348" t="s">
        <v>444</v>
      </c>
      <c r="B25" s="331"/>
      <c r="C25" s="331"/>
      <c r="D25" s="331"/>
      <c r="E25" s="331"/>
      <c r="F25" s="331"/>
      <c r="G25" s="331"/>
      <c r="H25" s="331"/>
      <c r="I25" s="347"/>
      <c r="J25" s="347"/>
    </row>
    <row r="26" spans="1:10" ht="15.75" customHeight="1">
      <c r="A26" s="348" t="s">
        <v>445</v>
      </c>
      <c r="B26" s="348"/>
      <c r="C26" s="348"/>
      <c r="D26" s="348"/>
      <c r="E26" s="331"/>
      <c r="F26" s="331"/>
      <c r="G26" s="331"/>
      <c r="H26" s="331"/>
      <c r="I26" s="347"/>
      <c r="J26" s="347"/>
    </row>
  </sheetData>
  <mergeCells count="5">
    <mergeCell ref="A1:C1"/>
    <mergeCell ref="A22:D22"/>
    <mergeCell ref="A2:C2"/>
    <mergeCell ref="A3:C3"/>
    <mergeCell ref="A4:D4"/>
  </mergeCells>
  <printOptions horizontalCentered="1"/>
  <pageMargins left="0.3937007874015748" right="0" top="0.5905511811023623" bottom="0.7874015748031497" header="0" footer="0"/>
  <pageSetup horizontalDpi="400" verticalDpi="400" orientation="portrait" pageOrder="overThenDown" paperSize="9" r:id="rId1"/>
</worksheet>
</file>

<file path=xl/worksheets/sheet62.xml><?xml version="1.0" encoding="utf-8"?>
<worksheet xmlns="http://schemas.openxmlformats.org/spreadsheetml/2006/main" xmlns:r="http://schemas.openxmlformats.org/officeDocument/2006/relationships">
  <dimension ref="A1:Q37"/>
  <sheetViews>
    <sheetView workbookViewId="0" topLeftCell="A1">
      <selection activeCell="A2" sqref="A2:C2"/>
    </sheetView>
  </sheetViews>
  <sheetFormatPr defaultColWidth="9.00390625" defaultRowHeight="24" customHeight="1"/>
  <cols>
    <col min="1" max="1" width="16.125" style="255" customWidth="1"/>
    <col min="2" max="2" width="36.375" style="255" customWidth="1"/>
    <col min="3" max="3" width="34.125" style="255" customWidth="1"/>
    <col min="4" max="4" width="10.50390625" style="255" hidden="1" customWidth="1"/>
    <col min="5" max="5" width="3.125" style="233" customWidth="1"/>
    <col min="6" max="6" width="10.00390625" style="233" customWidth="1"/>
    <col min="7" max="7" width="9.50390625" style="233" customWidth="1"/>
    <col min="8" max="8" width="9.00390625" style="233" customWidth="1"/>
    <col min="9" max="10" width="7.25390625" style="233" customWidth="1"/>
    <col min="11" max="11" width="9.25390625" style="233" customWidth="1"/>
    <col min="12" max="12" width="8.75390625" style="233" customWidth="1"/>
    <col min="13" max="13" width="8.375" style="233" customWidth="1"/>
    <col min="14" max="16384" width="9.00390625" style="233" customWidth="1"/>
  </cols>
  <sheetData>
    <row r="1" spans="1:4" s="81" customFormat="1" ht="33" customHeight="1">
      <c r="A1" s="683" t="s">
        <v>240</v>
      </c>
      <c r="B1" s="683"/>
      <c r="C1" s="683"/>
      <c r="D1" s="683"/>
    </row>
    <row r="2" spans="1:16" ht="33" customHeight="1">
      <c r="A2" s="574" t="s">
        <v>0</v>
      </c>
      <c r="B2" s="573"/>
      <c r="C2" s="573"/>
      <c r="D2" s="234"/>
      <c r="E2" s="232"/>
      <c r="F2" s="235"/>
      <c r="G2" s="235"/>
      <c r="H2" s="235"/>
      <c r="I2" s="235"/>
      <c r="J2" s="235"/>
      <c r="L2" s="235"/>
      <c r="M2" s="235"/>
      <c r="N2" s="236"/>
      <c r="O2" s="236"/>
      <c r="P2" s="235"/>
    </row>
    <row r="3" spans="1:5" ht="50.25" customHeight="1">
      <c r="A3" s="237" t="s">
        <v>241</v>
      </c>
      <c r="B3" s="238" t="s">
        <v>937</v>
      </c>
      <c r="C3" s="239" t="s">
        <v>938</v>
      </c>
      <c r="D3" s="240"/>
      <c r="E3" s="232"/>
    </row>
    <row r="4" spans="1:4" s="244" customFormat="1" ht="51.75" customHeight="1">
      <c r="A4" s="21" t="s">
        <v>242</v>
      </c>
      <c r="B4" s="241">
        <v>102492</v>
      </c>
      <c r="C4" s="242">
        <v>87616</v>
      </c>
      <c r="D4" s="243">
        <v>102492</v>
      </c>
    </row>
    <row r="5" spans="1:4" s="244" customFormat="1" ht="51.75" customHeight="1">
      <c r="A5" s="28" t="s">
        <v>243</v>
      </c>
      <c r="B5" s="242">
        <v>99950</v>
      </c>
      <c r="C5" s="242">
        <v>91568</v>
      </c>
      <c r="D5" s="231">
        <v>99950</v>
      </c>
    </row>
    <row r="6" spans="1:4" ht="51.75" customHeight="1">
      <c r="A6" s="28" t="s">
        <v>244</v>
      </c>
      <c r="B6" s="242">
        <v>103592</v>
      </c>
      <c r="C6" s="242">
        <v>96649</v>
      </c>
      <c r="D6" s="231">
        <v>103592</v>
      </c>
    </row>
    <row r="7" spans="1:5" ht="51.75" customHeight="1">
      <c r="A7" s="28" t="s">
        <v>245</v>
      </c>
      <c r="B7" s="242">
        <v>118094</v>
      </c>
      <c r="C7" s="242">
        <v>114879</v>
      </c>
      <c r="D7" s="231">
        <v>118094</v>
      </c>
      <c r="E7" s="232"/>
    </row>
    <row r="8" spans="1:5" ht="51.75" customHeight="1">
      <c r="A8" s="29" t="s">
        <v>964</v>
      </c>
      <c r="B8" s="242">
        <v>168781</v>
      </c>
      <c r="C8" s="242">
        <v>166884</v>
      </c>
      <c r="D8" s="231">
        <v>169231</v>
      </c>
      <c r="E8" s="232"/>
    </row>
    <row r="9" spans="1:5" ht="51.75" customHeight="1">
      <c r="A9" s="28" t="s">
        <v>246</v>
      </c>
      <c r="B9" s="242">
        <v>121376</v>
      </c>
      <c r="C9" s="242">
        <v>117910</v>
      </c>
      <c r="D9" s="231">
        <v>121376</v>
      </c>
      <c r="E9" s="232"/>
    </row>
    <row r="10" spans="1:5" ht="51.75" customHeight="1">
      <c r="A10" s="28" t="s">
        <v>247</v>
      </c>
      <c r="B10" s="242">
        <v>121311</v>
      </c>
      <c r="C10" s="242">
        <v>120259</v>
      </c>
      <c r="D10" s="231">
        <v>121311</v>
      </c>
      <c r="E10" s="232"/>
    </row>
    <row r="11" spans="1:5" s="246" customFormat="1" ht="51.75" customHeight="1">
      <c r="A11" s="28" t="s">
        <v>248</v>
      </c>
      <c r="B11" s="242">
        <v>123737</v>
      </c>
      <c r="C11" s="242">
        <v>123555</v>
      </c>
      <c r="D11" s="231">
        <v>121311</v>
      </c>
      <c r="E11" s="245"/>
    </row>
    <row r="12" spans="1:5" s="246" customFormat="1" ht="51.75" customHeight="1">
      <c r="A12" s="28" t="s">
        <v>844</v>
      </c>
      <c r="B12" s="242">
        <v>124241</v>
      </c>
      <c r="C12" s="242">
        <v>116310</v>
      </c>
      <c r="D12" s="231"/>
      <c r="E12" s="245"/>
    </row>
    <row r="13" spans="1:5" ht="51.75" customHeight="1">
      <c r="A13" s="28" t="s">
        <v>762</v>
      </c>
      <c r="B13" s="242">
        <v>125770</v>
      </c>
      <c r="C13" s="242">
        <v>125194</v>
      </c>
      <c r="D13" s="231">
        <v>121311</v>
      </c>
      <c r="E13" s="232"/>
    </row>
    <row r="14" spans="1:5" ht="51.75" customHeight="1">
      <c r="A14" s="28" t="s">
        <v>763</v>
      </c>
      <c r="B14" s="242">
        <v>128633</v>
      </c>
      <c r="C14" s="242">
        <v>122282</v>
      </c>
      <c r="D14" s="231">
        <v>121311</v>
      </c>
      <c r="E14" s="232"/>
    </row>
    <row r="15" spans="1:5" ht="51.75" customHeight="1">
      <c r="A15" s="24" t="s">
        <v>274</v>
      </c>
      <c r="B15" s="427">
        <v>123808</v>
      </c>
      <c r="C15" s="250">
        <v>118549</v>
      </c>
      <c r="D15" s="248"/>
      <c r="E15" s="232"/>
    </row>
    <row r="16" spans="1:5" ht="24" customHeight="1">
      <c r="A16" s="425"/>
      <c r="B16" s="426"/>
      <c r="C16" s="426"/>
      <c r="D16" s="248"/>
      <c r="E16" s="232"/>
    </row>
    <row r="17" spans="1:5" ht="24" customHeight="1">
      <c r="A17" s="424"/>
      <c r="B17" s="248"/>
      <c r="C17" s="248"/>
      <c r="D17" s="248"/>
      <c r="E17" s="232"/>
    </row>
    <row r="18" spans="1:5" ht="24" customHeight="1">
      <c r="A18" s="424"/>
      <c r="B18" s="248"/>
      <c r="C18" s="248"/>
      <c r="D18" s="248"/>
      <c r="E18" s="232"/>
    </row>
    <row r="19" spans="1:5" ht="24" customHeight="1">
      <c r="A19" s="424"/>
      <c r="B19" s="248"/>
      <c r="C19" s="248"/>
      <c r="D19" s="248"/>
      <c r="E19" s="232"/>
    </row>
    <row r="20" spans="1:5" ht="24" customHeight="1">
      <c r="A20" s="424"/>
      <c r="B20" s="248"/>
      <c r="C20" s="248"/>
      <c r="D20" s="248"/>
      <c r="E20" s="232"/>
    </row>
    <row r="21" spans="1:5" ht="24" customHeight="1">
      <c r="A21" s="424"/>
      <c r="B21" s="248"/>
      <c r="C21" s="248"/>
      <c r="D21" s="248"/>
      <c r="E21" s="232"/>
    </row>
    <row r="22" spans="1:4" s="244" customFormat="1" ht="24" customHeight="1">
      <c r="A22" s="424"/>
      <c r="B22" s="248"/>
      <c r="C22" s="248"/>
      <c r="D22" s="248"/>
    </row>
    <row r="23" spans="1:4" s="244" customFormat="1" ht="24" customHeight="1">
      <c r="A23" s="424"/>
      <c r="B23" s="248"/>
      <c r="C23" s="248"/>
      <c r="D23" s="248"/>
    </row>
    <row r="24" spans="1:4" s="244" customFormat="1" ht="24" customHeight="1">
      <c r="A24" s="424"/>
      <c r="B24" s="248"/>
      <c r="C24" s="248"/>
      <c r="D24" s="248"/>
    </row>
    <row r="25" spans="1:4" s="244" customFormat="1" ht="24" customHeight="1">
      <c r="A25" s="424"/>
      <c r="B25" s="248"/>
      <c r="C25" s="248"/>
      <c r="D25" s="248"/>
    </row>
    <row r="26" spans="1:4" s="244" customFormat="1" ht="24" customHeight="1">
      <c r="A26" s="424"/>
      <c r="B26" s="248"/>
      <c r="C26" s="248"/>
      <c r="D26" s="250"/>
    </row>
    <row r="27" spans="1:4" s="244" customFormat="1" ht="24" customHeight="1">
      <c r="A27" s="424"/>
      <c r="B27" s="248"/>
      <c r="C27" s="248"/>
      <c r="D27" s="248"/>
    </row>
    <row r="28" spans="1:13" s="253" customFormat="1" ht="24" customHeight="1">
      <c r="A28" s="251"/>
      <c r="B28" s="252"/>
      <c r="C28" s="252"/>
      <c r="D28" s="252"/>
      <c r="E28" s="252"/>
      <c r="F28" s="252"/>
      <c r="G28" s="251"/>
      <c r="H28" s="252"/>
      <c r="I28" s="252"/>
      <c r="J28" s="252"/>
      <c r="K28" s="252"/>
      <c r="L28" s="252"/>
      <c r="M28" s="252"/>
    </row>
    <row r="29" spans="1:13" s="253" customFormat="1" ht="24" customHeight="1">
      <c r="A29" s="251"/>
      <c r="B29" s="252"/>
      <c r="C29" s="252"/>
      <c r="D29" s="252"/>
      <c r="E29" s="252"/>
      <c r="F29" s="252"/>
      <c r="G29" s="251"/>
      <c r="H29" s="252"/>
      <c r="I29" s="252"/>
      <c r="J29" s="252"/>
      <c r="K29" s="252"/>
      <c r="L29" s="252"/>
      <c r="M29" s="252"/>
    </row>
    <row r="30" spans="1:11" ht="24" customHeight="1">
      <c r="A30" s="254"/>
      <c r="B30" s="254"/>
      <c r="C30" s="254"/>
      <c r="D30" s="254"/>
      <c r="E30" s="232"/>
      <c r="K30" s="235"/>
    </row>
    <row r="31" spans="5:17" ht="24" customHeight="1">
      <c r="E31" s="232"/>
      <c r="F31" s="235"/>
      <c r="G31" s="235"/>
      <c r="H31" s="235"/>
      <c r="I31" s="235"/>
      <c r="J31" s="235"/>
      <c r="K31" s="235"/>
      <c r="L31" s="235"/>
      <c r="M31" s="235"/>
      <c r="N31" s="235"/>
      <c r="O31" s="235"/>
      <c r="P31" s="235"/>
      <c r="Q31" s="235"/>
    </row>
    <row r="32" spans="3:17" ht="24" customHeight="1">
      <c r="C32" s="255" t="s">
        <v>259</v>
      </c>
      <c r="E32" s="232"/>
      <c r="F32" s="235"/>
      <c r="G32" s="235"/>
      <c r="H32" s="235"/>
      <c r="K32" s="235"/>
      <c r="L32" s="235"/>
      <c r="M32" s="235"/>
      <c r="O32" s="235"/>
      <c r="P32" s="235"/>
      <c r="Q32" s="235"/>
    </row>
    <row r="33" spans="5:17" ht="24" customHeight="1">
      <c r="E33" s="232"/>
      <c r="F33" s="235"/>
      <c r="G33" s="235"/>
      <c r="H33" s="235"/>
      <c r="I33" s="235"/>
      <c r="J33" s="235"/>
      <c r="K33" s="235"/>
      <c r="L33" s="235"/>
      <c r="M33" s="235"/>
      <c r="N33" s="235"/>
      <c r="O33" s="235"/>
      <c r="P33" s="235"/>
      <c r="Q33" s="235"/>
    </row>
    <row r="34" spans="1:17" ht="24" customHeight="1">
      <c r="A34" s="256"/>
      <c r="B34" s="256"/>
      <c r="C34" s="256"/>
      <c r="D34" s="256"/>
      <c r="E34" s="235"/>
      <c r="F34" s="235"/>
      <c r="G34" s="235"/>
      <c r="H34" s="235"/>
      <c r="I34" s="235"/>
      <c r="J34" s="235"/>
      <c r="K34" s="235"/>
      <c r="L34" s="235"/>
      <c r="M34" s="235"/>
      <c r="N34" s="235"/>
      <c r="O34" s="235"/>
      <c r="P34" s="235"/>
      <c r="Q34" s="235"/>
    </row>
    <row r="35" spans="1:17" ht="24" customHeight="1">
      <c r="A35" s="256"/>
      <c r="B35" s="256"/>
      <c r="C35" s="256"/>
      <c r="D35" s="256"/>
      <c r="E35" s="235"/>
      <c r="F35" s="235"/>
      <c r="G35" s="235"/>
      <c r="H35" s="235"/>
      <c r="I35" s="235"/>
      <c r="J35" s="235"/>
      <c r="K35" s="235"/>
      <c r="L35" s="235"/>
      <c r="M35" s="235"/>
      <c r="N35" s="235"/>
      <c r="O35" s="235"/>
      <c r="P35" s="235"/>
      <c r="Q35" s="235"/>
    </row>
    <row r="36" spans="1:17" ht="24" customHeight="1">
      <c r="A36" s="256"/>
      <c r="B36" s="256"/>
      <c r="C36" s="256"/>
      <c r="D36" s="256"/>
      <c r="E36" s="235"/>
      <c r="F36" s="235"/>
      <c r="G36" s="235"/>
      <c r="H36" s="235"/>
      <c r="I36" s="235"/>
      <c r="J36" s="235"/>
      <c r="K36" s="235"/>
      <c r="L36" s="235"/>
      <c r="M36" s="235"/>
      <c r="N36" s="235"/>
      <c r="O36" s="235"/>
      <c r="P36" s="235"/>
      <c r="Q36" s="235"/>
    </row>
    <row r="37" spans="1:17" ht="24" customHeight="1">
      <c r="A37" s="256"/>
      <c r="B37" s="256"/>
      <c r="C37" s="256"/>
      <c r="D37" s="256"/>
      <c r="E37" s="235"/>
      <c r="F37" s="235"/>
      <c r="G37" s="235"/>
      <c r="H37" s="235"/>
      <c r="I37" s="235"/>
      <c r="J37" s="235"/>
      <c r="K37" s="235"/>
      <c r="L37" s="235"/>
      <c r="M37" s="235"/>
      <c r="N37" s="235"/>
      <c r="O37" s="235"/>
      <c r="P37" s="235"/>
      <c r="Q37" s="235"/>
    </row>
  </sheetData>
  <mergeCells count="1">
    <mergeCell ref="A1:D1"/>
  </mergeCells>
  <printOptions/>
  <pageMargins left="0.7874015748031497" right="0" top="0.5905511811023623" bottom="0.7874015748031497" header="0" footer="0"/>
  <pageSetup horizontalDpi="400" verticalDpi="400" orientation="portrait" pageOrder="overThenDown" paperSize="9" r:id="rId1"/>
</worksheet>
</file>

<file path=xl/worksheets/sheet63.xml><?xml version="1.0" encoding="utf-8"?>
<worksheet xmlns="http://schemas.openxmlformats.org/spreadsheetml/2006/main" xmlns:r="http://schemas.openxmlformats.org/officeDocument/2006/relationships">
  <dimension ref="A1:R24"/>
  <sheetViews>
    <sheetView workbookViewId="0" topLeftCell="A1">
      <selection activeCell="A3" sqref="A3"/>
    </sheetView>
  </sheetViews>
  <sheetFormatPr defaultColWidth="9.00390625" defaultRowHeight="24" customHeight="1"/>
  <cols>
    <col min="1" max="1" width="16.125" style="372" customWidth="1"/>
    <col min="2" max="2" width="21.625" style="372" customWidth="1"/>
    <col min="3" max="3" width="24.125" style="372" customWidth="1"/>
    <col min="4" max="4" width="21.625" style="372" customWidth="1"/>
    <col min="5" max="5" width="10.50390625" style="372" hidden="1" customWidth="1"/>
    <col min="6" max="6" width="3.875" style="355" customWidth="1"/>
    <col min="7" max="7" width="10.00390625" style="355" customWidth="1"/>
    <col min="8" max="8" width="9.50390625" style="355" customWidth="1"/>
    <col min="9" max="9" width="9.00390625" style="355" customWidth="1"/>
    <col min="10" max="11" width="7.25390625" style="355" customWidth="1"/>
    <col min="12" max="12" width="9.25390625" style="355" customWidth="1"/>
    <col min="13" max="13" width="8.75390625" style="355" customWidth="1"/>
    <col min="14" max="14" width="8.375" style="355" customWidth="1"/>
    <col min="15" max="16384" width="9.00390625" style="355" customWidth="1"/>
  </cols>
  <sheetData>
    <row r="1" spans="1:5" s="81" customFormat="1" ht="33" customHeight="1">
      <c r="A1" s="683" t="s">
        <v>708</v>
      </c>
      <c r="B1" s="683"/>
      <c r="C1" s="683"/>
      <c r="D1" s="683"/>
      <c r="E1" s="683"/>
    </row>
    <row r="2" spans="1:17" ht="33" customHeight="1">
      <c r="A2" s="1048" t="s">
        <v>2</v>
      </c>
      <c r="B2" s="1048"/>
      <c r="C2" s="1048"/>
      <c r="D2" s="352" t="s">
        <v>1</v>
      </c>
      <c r="E2" s="352"/>
      <c r="F2" s="353"/>
      <c r="G2" s="354"/>
      <c r="H2" s="354"/>
      <c r="I2" s="354"/>
      <c r="J2" s="354"/>
      <c r="K2" s="354"/>
      <c r="M2" s="354"/>
      <c r="N2" s="354"/>
      <c r="O2" s="356"/>
      <c r="P2" s="356"/>
      <c r="Q2" s="354"/>
    </row>
    <row r="3" spans="1:6" ht="50.25" customHeight="1">
      <c r="A3" s="560" t="s">
        <v>786</v>
      </c>
      <c r="B3" s="560" t="s">
        <v>709</v>
      </c>
      <c r="C3" s="358" t="s">
        <v>710</v>
      </c>
      <c r="D3" s="358" t="s">
        <v>711</v>
      </c>
      <c r="E3" s="359"/>
      <c r="F3" s="353"/>
    </row>
    <row r="4" spans="1:5" s="363" customFormat="1" ht="54.75" customHeight="1">
      <c r="A4" s="28" t="s">
        <v>793</v>
      </c>
      <c r="B4" s="360">
        <v>88</v>
      </c>
      <c r="C4" s="361">
        <v>59</v>
      </c>
      <c r="D4" s="361">
        <v>56</v>
      </c>
      <c r="E4" s="362">
        <v>102492</v>
      </c>
    </row>
    <row r="5" spans="1:5" s="363" customFormat="1" ht="54.75" customHeight="1">
      <c r="A5" s="28" t="s">
        <v>794</v>
      </c>
      <c r="B5" s="361">
        <v>88</v>
      </c>
      <c r="C5" s="361">
        <v>64</v>
      </c>
      <c r="D5" s="361">
        <v>59</v>
      </c>
      <c r="E5" s="364">
        <v>99950</v>
      </c>
    </row>
    <row r="6" spans="1:5" ht="54.75" customHeight="1">
      <c r="A6" s="28" t="s">
        <v>795</v>
      </c>
      <c r="B6" s="361">
        <v>88</v>
      </c>
      <c r="C6" s="361">
        <v>64</v>
      </c>
      <c r="D6" s="361">
        <v>63</v>
      </c>
      <c r="E6" s="364">
        <v>103592</v>
      </c>
    </row>
    <row r="7" spans="1:6" ht="54.75" customHeight="1">
      <c r="A7" s="28" t="s">
        <v>796</v>
      </c>
      <c r="B7" s="361">
        <v>88</v>
      </c>
      <c r="C7" s="361">
        <v>67</v>
      </c>
      <c r="D7" s="361">
        <v>67</v>
      </c>
      <c r="E7" s="364">
        <v>118094</v>
      </c>
      <c r="F7" s="353"/>
    </row>
    <row r="8" spans="1:6" ht="54.75" customHeight="1">
      <c r="A8" s="29" t="s">
        <v>964</v>
      </c>
      <c r="B8" s="361">
        <v>88</v>
      </c>
      <c r="C8" s="361">
        <v>70</v>
      </c>
      <c r="D8" s="361">
        <v>70</v>
      </c>
      <c r="E8" s="364">
        <v>169231</v>
      </c>
      <c r="F8" s="353"/>
    </row>
    <row r="9" spans="1:6" ht="54.75" customHeight="1">
      <c r="A9" s="28" t="s">
        <v>798</v>
      </c>
      <c r="B9" s="361">
        <v>88</v>
      </c>
      <c r="C9" s="361">
        <v>73</v>
      </c>
      <c r="D9" s="361">
        <v>72</v>
      </c>
      <c r="E9" s="364">
        <v>121376</v>
      </c>
      <c r="F9" s="353"/>
    </row>
    <row r="10" spans="1:6" s="366" customFormat="1" ht="54.75" customHeight="1">
      <c r="A10" s="28" t="s">
        <v>799</v>
      </c>
      <c r="B10" s="361">
        <v>88</v>
      </c>
      <c r="C10" s="361">
        <v>76</v>
      </c>
      <c r="D10" s="361">
        <v>75</v>
      </c>
      <c r="E10" s="364">
        <v>121311</v>
      </c>
      <c r="F10" s="365"/>
    </row>
    <row r="11" spans="1:6" s="366" customFormat="1" ht="54.75" customHeight="1">
      <c r="A11" s="28" t="s">
        <v>800</v>
      </c>
      <c r="B11" s="323">
        <v>88</v>
      </c>
      <c r="C11" s="323">
        <v>75</v>
      </c>
      <c r="D11" s="323">
        <v>75</v>
      </c>
      <c r="E11" s="364">
        <v>121311</v>
      </c>
      <c r="F11" s="365"/>
    </row>
    <row r="12" spans="1:6" s="366" customFormat="1" ht="54.75" customHeight="1">
      <c r="A12" s="28" t="s">
        <v>844</v>
      </c>
      <c r="B12" s="323">
        <v>88</v>
      </c>
      <c r="C12" s="323">
        <v>77</v>
      </c>
      <c r="D12" s="323">
        <v>77</v>
      </c>
      <c r="E12" s="364"/>
      <c r="F12" s="365"/>
    </row>
    <row r="13" spans="1:6" ht="54.75" customHeight="1">
      <c r="A13" s="28" t="s">
        <v>762</v>
      </c>
      <c r="B13" s="323">
        <v>88</v>
      </c>
      <c r="C13" s="323">
        <v>83</v>
      </c>
      <c r="D13" s="323">
        <v>81</v>
      </c>
      <c r="E13" s="364">
        <v>121311</v>
      </c>
      <c r="F13" s="353"/>
    </row>
    <row r="14" spans="1:6" ht="54.75" customHeight="1">
      <c r="A14" s="28" t="s">
        <v>763</v>
      </c>
      <c r="B14" s="323">
        <v>88</v>
      </c>
      <c r="C14" s="323">
        <v>83</v>
      </c>
      <c r="D14" s="323">
        <v>80</v>
      </c>
      <c r="E14" s="364">
        <v>121311</v>
      </c>
      <c r="F14" s="353"/>
    </row>
    <row r="15" spans="1:6" ht="54.75" customHeight="1">
      <c r="A15" s="24" t="s">
        <v>274</v>
      </c>
      <c r="B15" s="367">
        <v>88</v>
      </c>
      <c r="C15" s="367">
        <v>84</v>
      </c>
      <c r="D15" s="367">
        <v>79</v>
      </c>
      <c r="E15" s="364"/>
      <c r="F15" s="353"/>
    </row>
    <row r="16" spans="1:14" s="370" customFormat="1" ht="21" customHeight="1">
      <c r="A16" s="368"/>
      <c r="B16" s="369"/>
      <c r="C16" s="369"/>
      <c r="D16" s="369"/>
      <c r="E16" s="369"/>
      <c r="F16" s="369"/>
      <c r="G16" s="369"/>
      <c r="H16" s="368"/>
      <c r="I16" s="369"/>
      <c r="J16" s="369"/>
      <c r="K16" s="369"/>
      <c r="L16" s="369"/>
      <c r="M16" s="369"/>
      <c r="N16" s="369"/>
    </row>
    <row r="17" spans="1:12" ht="24" customHeight="1">
      <c r="A17" s="371"/>
      <c r="B17" s="371"/>
      <c r="C17" s="371"/>
      <c r="D17" s="371"/>
      <c r="E17" s="371"/>
      <c r="F17" s="353"/>
      <c r="L17" s="354"/>
    </row>
    <row r="18" spans="6:18" ht="24" customHeight="1">
      <c r="F18" s="353"/>
      <c r="G18" s="354"/>
      <c r="H18" s="354"/>
      <c r="I18" s="354"/>
      <c r="J18" s="354"/>
      <c r="K18" s="354"/>
      <c r="L18" s="354"/>
      <c r="M18" s="354"/>
      <c r="N18" s="354"/>
      <c r="O18" s="354"/>
      <c r="P18" s="354"/>
      <c r="Q18" s="354"/>
      <c r="R18" s="354"/>
    </row>
    <row r="19" spans="6:18" ht="24" customHeight="1">
      <c r="F19" s="353"/>
      <c r="G19" s="354"/>
      <c r="H19" s="354"/>
      <c r="I19" s="354"/>
      <c r="L19" s="354"/>
      <c r="M19" s="354"/>
      <c r="N19" s="354"/>
      <c r="P19" s="354"/>
      <c r="Q19" s="354"/>
      <c r="R19" s="354"/>
    </row>
    <row r="20" spans="6:18" ht="24" customHeight="1">
      <c r="F20" s="353"/>
      <c r="G20" s="354"/>
      <c r="H20" s="354"/>
      <c r="I20" s="354"/>
      <c r="J20" s="354"/>
      <c r="K20" s="354"/>
      <c r="L20" s="354"/>
      <c r="M20" s="354"/>
      <c r="N20" s="354"/>
      <c r="O20" s="354"/>
      <c r="P20" s="354"/>
      <c r="Q20" s="354"/>
      <c r="R20" s="354"/>
    </row>
    <row r="21" spans="1:18" ht="24" customHeight="1">
      <c r="A21" s="373"/>
      <c r="B21" s="373"/>
      <c r="C21" s="373"/>
      <c r="D21" s="373"/>
      <c r="E21" s="373"/>
      <c r="F21" s="354"/>
      <c r="G21" s="354"/>
      <c r="H21" s="354"/>
      <c r="I21" s="354"/>
      <c r="J21" s="354"/>
      <c r="K21" s="354"/>
      <c r="L21" s="354"/>
      <c r="M21" s="354"/>
      <c r="N21" s="354"/>
      <c r="O21" s="354"/>
      <c r="P21" s="354"/>
      <c r="Q21" s="354"/>
      <c r="R21" s="354"/>
    </row>
    <row r="22" spans="1:18" ht="24" customHeight="1">
      <c r="A22" s="373"/>
      <c r="B22" s="373"/>
      <c r="C22" s="373"/>
      <c r="D22" s="373"/>
      <c r="E22" s="373"/>
      <c r="F22" s="354"/>
      <c r="G22" s="354"/>
      <c r="H22" s="354"/>
      <c r="I22" s="354"/>
      <c r="J22" s="354"/>
      <c r="K22" s="354"/>
      <c r="L22" s="354"/>
      <c r="M22" s="354"/>
      <c r="N22" s="354"/>
      <c r="O22" s="354"/>
      <c r="P22" s="354"/>
      <c r="Q22" s="354"/>
      <c r="R22" s="354"/>
    </row>
    <row r="23" spans="1:18" ht="24" customHeight="1">
      <c r="A23" s="373"/>
      <c r="B23" s="373"/>
      <c r="C23" s="373"/>
      <c r="D23" s="373"/>
      <c r="E23" s="373"/>
      <c r="F23" s="354"/>
      <c r="G23" s="354"/>
      <c r="H23" s="354"/>
      <c r="I23" s="354"/>
      <c r="J23" s="354"/>
      <c r="K23" s="354"/>
      <c r="L23" s="354"/>
      <c r="M23" s="354"/>
      <c r="N23" s="354"/>
      <c r="O23" s="354"/>
      <c r="P23" s="354"/>
      <c r="Q23" s="354"/>
      <c r="R23" s="354"/>
    </row>
    <row r="24" spans="1:18" ht="24" customHeight="1">
      <c r="A24" s="373"/>
      <c r="B24" s="373"/>
      <c r="C24" s="373"/>
      <c r="D24" s="373"/>
      <c r="E24" s="373"/>
      <c r="F24" s="354"/>
      <c r="G24" s="354"/>
      <c r="H24" s="354"/>
      <c r="I24" s="354"/>
      <c r="J24" s="354"/>
      <c r="K24" s="354"/>
      <c r="L24" s="354"/>
      <c r="M24" s="354"/>
      <c r="N24" s="354"/>
      <c r="O24" s="354"/>
      <c r="P24" s="354"/>
      <c r="Q24" s="354"/>
      <c r="R24" s="354"/>
    </row>
  </sheetData>
  <mergeCells count="2">
    <mergeCell ref="A1:E1"/>
    <mergeCell ref="A2:C2"/>
  </mergeCells>
  <printOptions/>
  <pageMargins left="0.7874015748031497" right="0" top="0.5905511811023623" bottom="0.7874015748031497" header="0" footer="0"/>
  <pageSetup horizontalDpi="400" verticalDpi="400" orientation="portrait" pageOrder="overThenDown" paperSize="9" r:id="rId1"/>
</worksheet>
</file>

<file path=xl/worksheets/sheet64.xml><?xml version="1.0" encoding="utf-8"?>
<worksheet xmlns="http://schemas.openxmlformats.org/spreadsheetml/2006/main" xmlns:r="http://schemas.openxmlformats.org/officeDocument/2006/relationships">
  <dimension ref="A1:W30"/>
  <sheetViews>
    <sheetView workbookViewId="0" topLeftCell="A1">
      <selection activeCell="F2" sqref="F2"/>
    </sheetView>
  </sheetViews>
  <sheetFormatPr defaultColWidth="9.00390625" defaultRowHeight="24" customHeight="1"/>
  <cols>
    <col min="1" max="1" width="9.50390625" style="372" customWidth="1"/>
    <col min="2" max="8" width="9.125" style="372" customWidth="1"/>
    <col min="9" max="9" width="11.375" style="372" customWidth="1"/>
    <col min="10" max="10" width="10.50390625" style="372" hidden="1" customWidth="1"/>
    <col min="11" max="11" width="12.75390625" style="355" customWidth="1"/>
    <col min="12" max="12" width="10.00390625" style="355" customWidth="1"/>
    <col min="13" max="13" width="9.50390625" style="355" customWidth="1"/>
    <col min="14" max="14" width="9.00390625" style="355" customWidth="1"/>
    <col min="15" max="16" width="7.25390625" style="355" customWidth="1"/>
    <col min="17" max="17" width="9.25390625" style="355" customWidth="1"/>
    <col min="18" max="18" width="8.75390625" style="355" customWidth="1"/>
    <col min="19" max="19" width="8.375" style="355" customWidth="1"/>
    <col min="20" max="16384" width="9.00390625" style="355" customWidth="1"/>
  </cols>
  <sheetData>
    <row r="1" spans="1:10" s="81" customFormat="1" ht="33" customHeight="1">
      <c r="A1" s="683" t="s">
        <v>712</v>
      </c>
      <c r="B1" s="683"/>
      <c r="C1" s="683"/>
      <c r="D1" s="683"/>
      <c r="E1" s="683"/>
      <c r="F1" s="683"/>
      <c r="G1" s="683"/>
      <c r="H1" s="683"/>
      <c r="I1" s="683"/>
      <c r="J1" s="683"/>
    </row>
    <row r="2" spans="1:22" ht="33" customHeight="1">
      <c r="A2" s="576" t="s">
        <v>3</v>
      </c>
      <c r="B2" s="575"/>
      <c r="C2" s="575"/>
      <c r="D2" s="575"/>
      <c r="E2" s="576" t="s">
        <v>4</v>
      </c>
      <c r="F2" s="575"/>
      <c r="G2" s="575"/>
      <c r="H2" s="575"/>
      <c r="I2" s="352" t="s">
        <v>802</v>
      </c>
      <c r="J2" s="352"/>
      <c r="K2" s="353"/>
      <c r="L2" s="354"/>
      <c r="M2" s="354"/>
      <c r="N2" s="354"/>
      <c r="O2" s="354"/>
      <c r="P2" s="354"/>
      <c r="R2" s="354"/>
      <c r="S2" s="354"/>
      <c r="T2" s="356"/>
      <c r="U2" s="356"/>
      <c r="V2" s="354"/>
    </row>
    <row r="3" spans="1:11" ht="38.25" customHeight="1">
      <c r="A3" s="1049" t="s">
        <v>713</v>
      </c>
      <c r="B3" s="1050" t="s">
        <v>714</v>
      </c>
      <c r="C3" s="1050" t="s">
        <v>715</v>
      </c>
      <c r="D3" s="1050"/>
      <c r="E3" s="1050" t="s">
        <v>716</v>
      </c>
      <c r="F3" s="1050"/>
      <c r="G3" s="1050"/>
      <c r="H3" s="1050"/>
      <c r="I3" s="1051"/>
      <c r="J3" s="359"/>
      <c r="K3" s="353"/>
    </row>
    <row r="4" spans="1:11" ht="36.75" customHeight="1">
      <c r="A4" s="1049"/>
      <c r="B4" s="1050"/>
      <c r="C4" s="357" t="s">
        <v>717</v>
      </c>
      <c r="D4" s="357" t="s">
        <v>718</v>
      </c>
      <c r="E4" s="357" t="s">
        <v>719</v>
      </c>
      <c r="F4" s="357" t="s">
        <v>720</v>
      </c>
      <c r="G4" s="357" t="s">
        <v>721</v>
      </c>
      <c r="H4" s="357" t="s">
        <v>722</v>
      </c>
      <c r="I4" s="374" t="s">
        <v>723</v>
      </c>
      <c r="J4" s="359"/>
      <c r="K4" s="353"/>
    </row>
    <row r="5" spans="1:10" s="363" customFormat="1" ht="156" customHeight="1">
      <c r="A5" s="35" t="s">
        <v>714</v>
      </c>
      <c r="B5" s="323">
        <v>79</v>
      </c>
      <c r="C5" s="323">
        <v>21</v>
      </c>
      <c r="D5" s="323">
        <v>58</v>
      </c>
      <c r="E5" s="323">
        <v>0</v>
      </c>
      <c r="F5" s="323">
        <v>22</v>
      </c>
      <c r="G5" s="323">
        <v>49</v>
      </c>
      <c r="H5" s="323">
        <v>8</v>
      </c>
      <c r="I5" s="323">
        <v>0</v>
      </c>
      <c r="J5" s="362">
        <v>102492</v>
      </c>
    </row>
    <row r="6" spans="1:10" ht="156" customHeight="1">
      <c r="A6" s="10" t="s">
        <v>724</v>
      </c>
      <c r="B6" s="62">
        <v>9</v>
      </c>
      <c r="C6" s="323">
        <v>5</v>
      </c>
      <c r="D6" s="323">
        <v>4</v>
      </c>
      <c r="E6" s="323">
        <v>0</v>
      </c>
      <c r="F6" s="323">
        <v>6</v>
      </c>
      <c r="G6" s="323">
        <v>3</v>
      </c>
      <c r="H6" s="323">
        <v>0</v>
      </c>
      <c r="I6" s="323">
        <v>0</v>
      </c>
      <c r="J6" s="364">
        <v>103592</v>
      </c>
    </row>
    <row r="7" spans="1:11" ht="156" customHeight="1">
      <c r="A7" s="10" t="s">
        <v>725</v>
      </c>
      <c r="B7" s="62">
        <v>55</v>
      </c>
      <c r="C7" s="323">
        <v>13</v>
      </c>
      <c r="D7" s="323">
        <v>42</v>
      </c>
      <c r="E7" s="323">
        <v>0</v>
      </c>
      <c r="F7" s="323">
        <v>16</v>
      </c>
      <c r="G7" s="323">
        <v>36</v>
      </c>
      <c r="H7" s="323">
        <v>3</v>
      </c>
      <c r="I7" s="323">
        <v>0</v>
      </c>
      <c r="J7" s="364">
        <v>118094</v>
      </c>
      <c r="K7" s="353"/>
    </row>
    <row r="8" spans="1:11" ht="156" customHeight="1">
      <c r="A8" s="16" t="s">
        <v>726</v>
      </c>
      <c r="B8" s="64">
        <v>15</v>
      </c>
      <c r="C8" s="367">
        <v>3</v>
      </c>
      <c r="D8" s="367">
        <v>12</v>
      </c>
      <c r="E8" s="367">
        <v>0</v>
      </c>
      <c r="F8" s="367">
        <v>0</v>
      </c>
      <c r="G8" s="367">
        <v>10</v>
      </c>
      <c r="H8" s="367">
        <v>5</v>
      </c>
      <c r="I8" s="367">
        <v>0</v>
      </c>
      <c r="J8" s="364">
        <v>169231</v>
      </c>
      <c r="K8" s="353"/>
    </row>
    <row r="9" spans="1:11" ht="27.75" customHeight="1" hidden="1">
      <c r="A9" s="247" t="s">
        <v>727</v>
      </c>
      <c r="B9" s="375"/>
      <c r="C9" s="376"/>
      <c r="D9" s="376"/>
      <c r="E9" s="376"/>
      <c r="F9" s="375"/>
      <c r="G9" s="376"/>
      <c r="H9" s="376"/>
      <c r="I9" s="376"/>
      <c r="J9" s="376"/>
      <c r="K9" s="353"/>
    </row>
    <row r="10" spans="1:11" ht="27.75" customHeight="1" hidden="1">
      <c r="A10" s="249" t="s">
        <v>728</v>
      </c>
      <c r="B10" s="377"/>
      <c r="C10" s="376"/>
      <c r="D10" s="376"/>
      <c r="E10" s="376"/>
      <c r="F10" s="377"/>
      <c r="G10" s="376"/>
      <c r="H10" s="376"/>
      <c r="I10" s="376"/>
      <c r="J10" s="376"/>
      <c r="K10" s="353"/>
    </row>
    <row r="11" spans="1:11" ht="27.75" customHeight="1" hidden="1">
      <c r="A11" s="249" t="s">
        <v>249</v>
      </c>
      <c r="B11" s="377"/>
      <c r="C11" s="376"/>
      <c r="D11" s="376"/>
      <c r="E11" s="376"/>
      <c r="F11" s="377"/>
      <c r="G11" s="376"/>
      <c r="H11" s="376"/>
      <c r="I11" s="376"/>
      <c r="J11" s="376"/>
      <c r="K11" s="353"/>
    </row>
    <row r="12" spans="1:11" ht="27.75" customHeight="1" hidden="1">
      <c r="A12" s="249" t="s">
        <v>250</v>
      </c>
      <c r="B12" s="377"/>
      <c r="C12" s="376"/>
      <c r="D12" s="376"/>
      <c r="E12" s="376"/>
      <c r="F12" s="377"/>
      <c r="G12" s="376"/>
      <c r="H12" s="376"/>
      <c r="I12" s="376"/>
      <c r="J12" s="376"/>
      <c r="K12" s="353"/>
    </row>
    <row r="13" spans="1:11" ht="27.75" customHeight="1" hidden="1">
      <c r="A13" s="249" t="s">
        <v>251</v>
      </c>
      <c r="B13" s="377"/>
      <c r="C13" s="376"/>
      <c r="D13" s="376"/>
      <c r="E13" s="376"/>
      <c r="F13" s="377"/>
      <c r="G13" s="376"/>
      <c r="H13" s="376"/>
      <c r="I13" s="376"/>
      <c r="J13" s="376"/>
      <c r="K13" s="353"/>
    </row>
    <row r="14" spans="1:11" ht="27.75" customHeight="1" hidden="1">
      <c r="A14" s="249" t="s">
        <v>252</v>
      </c>
      <c r="B14" s="377"/>
      <c r="C14" s="376"/>
      <c r="D14" s="376"/>
      <c r="E14" s="376"/>
      <c r="F14" s="377"/>
      <c r="G14" s="376"/>
      <c r="H14" s="376"/>
      <c r="I14" s="376"/>
      <c r="J14" s="376"/>
      <c r="K14" s="353"/>
    </row>
    <row r="15" spans="1:11" ht="27.75" customHeight="1" hidden="1">
      <c r="A15" s="249" t="s">
        <v>253</v>
      </c>
      <c r="B15" s="377"/>
      <c r="C15" s="376"/>
      <c r="D15" s="376"/>
      <c r="E15" s="376"/>
      <c r="F15" s="377"/>
      <c r="G15" s="376"/>
      <c r="H15" s="376"/>
      <c r="I15" s="376"/>
      <c r="J15" s="376"/>
      <c r="K15" s="353"/>
    </row>
    <row r="16" spans="1:10" s="363" customFormat="1" ht="27.75" customHeight="1" hidden="1">
      <c r="A16" s="249" t="s">
        <v>254</v>
      </c>
      <c r="B16" s="377"/>
      <c r="C16" s="376"/>
      <c r="D16" s="376"/>
      <c r="E16" s="376"/>
      <c r="F16" s="377"/>
      <c r="G16" s="376"/>
      <c r="H16" s="376"/>
      <c r="I16" s="376"/>
      <c r="J16" s="376"/>
    </row>
    <row r="17" spans="1:10" s="363" customFormat="1" ht="27.75" customHeight="1" hidden="1">
      <c r="A17" s="249" t="s">
        <v>255</v>
      </c>
      <c r="B17" s="377"/>
      <c r="C17" s="376"/>
      <c r="D17" s="376"/>
      <c r="E17" s="376"/>
      <c r="F17" s="377"/>
      <c r="G17" s="376"/>
      <c r="H17" s="376"/>
      <c r="I17" s="376"/>
      <c r="J17" s="376"/>
    </row>
    <row r="18" spans="1:10" s="363" customFormat="1" ht="27.75" customHeight="1" hidden="1">
      <c r="A18" s="249" t="s">
        <v>256</v>
      </c>
      <c r="B18" s="377"/>
      <c r="C18" s="376"/>
      <c r="D18" s="376"/>
      <c r="E18" s="376"/>
      <c r="F18" s="377"/>
      <c r="G18" s="376"/>
      <c r="H18" s="376"/>
      <c r="I18" s="376"/>
      <c r="J18" s="376"/>
    </row>
    <row r="19" spans="1:10" s="363" customFormat="1" ht="27.75" customHeight="1" hidden="1">
      <c r="A19" s="249" t="s">
        <v>257</v>
      </c>
      <c r="B19" s="377"/>
      <c r="C19" s="376"/>
      <c r="D19" s="376"/>
      <c r="E19" s="376"/>
      <c r="F19" s="377"/>
      <c r="G19" s="376"/>
      <c r="H19" s="376"/>
      <c r="I19" s="376"/>
      <c r="J19" s="376"/>
    </row>
    <row r="20" spans="1:10" s="363" customFormat="1" ht="27.75" customHeight="1" hidden="1">
      <c r="A20" s="249" t="s">
        <v>258</v>
      </c>
      <c r="B20" s="377"/>
      <c r="C20" s="378"/>
      <c r="D20" s="378"/>
      <c r="E20" s="378"/>
      <c r="F20" s="377"/>
      <c r="G20" s="378"/>
      <c r="H20" s="378"/>
      <c r="I20" s="378"/>
      <c r="J20" s="378"/>
    </row>
    <row r="21" spans="1:19" s="370" customFormat="1" ht="21" customHeight="1">
      <c r="A21" s="368"/>
      <c r="B21" s="368"/>
      <c r="C21" s="369"/>
      <c r="D21" s="369"/>
      <c r="E21" s="369"/>
      <c r="F21" s="368"/>
      <c r="G21" s="369"/>
      <c r="H21" s="369"/>
      <c r="I21" s="369"/>
      <c r="J21" s="369"/>
      <c r="K21" s="369"/>
      <c r="L21" s="369"/>
      <c r="M21" s="368"/>
      <c r="N21" s="369"/>
      <c r="O21" s="369"/>
      <c r="P21" s="369"/>
      <c r="Q21" s="369"/>
      <c r="R21" s="369"/>
      <c r="S21" s="369"/>
    </row>
    <row r="22" spans="1:19" s="370" customFormat="1" ht="21" customHeight="1">
      <c r="A22" s="368"/>
      <c r="B22" s="368"/>
      <c r="C22" s="369"/>
      <c r="D22" s="369"/>
      <c r="E22" s="369"/>
      <c r="F22" s="368"/>
      <c r="G22" s="369"/>
      <c r="H22" s="369"/>
      <c r="I22" s="369"/>
      <c r="J22" s="369"/>
      <c r="K22" s="369"/>
      <c r="L22" s="369"/>
      <c r="M22" s="368"/>
      <c r="N22" s="369"/>
      <c r="O22" s="369"/>
      <c r="P22" s="369"/>
      <c r="Q22" s="369"/>
      <c r="R22" s="369"/>
      <c r="S22" s="369"/>
    </row>
    <row r="23" spans="1:17" ht="24" customHeight="1">
      <c r="A23" s="371"/>
      <c r="B23" s="371"/>
      <c r="C23" s="371"/>
      <c r="D23" s="371"/>
      <c r="E23" s="371"/>
      <c r="F23" s="371"/>
      <c r="G23" s="371"/>
      <c r="H23" s="371"/>
      <c r="I23" s="371"/>
      <c r="J23" s="371"/>
      <c r="K23" s="353"/>
      <c r="Q23" s="354"/>
    </row>
    <row r="24" spans="11:23" ht="24" customHeight="1">
      <c r="K24" s="353"/>
      <c r="L24" s="354"/>
      <c r="M24" s="354"/>
      <c r="N24" s="354"/>
      <c r="O24" s="354"/>
      <c r="P24" s="354"/>
      <c r="Q24" s="354"/>
      <c r="R24" s="354"/>
      <c r="S24" s="354"/>
      <c r="T24" s="354"/>
      <c r="U24" s="354"/>
      <c r="V24" s="354"/>
      <c r="W24" s="354"/>
    </row>
    <row r="25" spans="11:23" ht="24" customHeight="1">
      <c r="K25" s="353"/>
      <c r="L25" s="354"/>
      <c r="M25" s="354"/>
      <c r="N25" s="354"/>
      <c r="Q25" s="354"/>
      <c r="R25" s="354"/>
      <c r="S25" s="354"/>
      <c r="U25" s="354"/>
      <c r="V25" s="354"/>
      <c r="W25" s="354"/>
    </row>
    <row r="26" spans="11:23" ht="24" customHeight="1">
      <c r="K26" s="353"/>
      <c r="L26" s="354"/>
      <c r="M26" s="354"/>
      <c r="N26" s="354"/>
      <c r="O26" s="354"/>
      <c r="P26" s="354"/>
      <c r="Q26" s="354"/>
      <c r="R26" s="354"/>
      <c r="S26" s="354"/>
      <c r="T26" s="354"/>
      <c r="U26" s="354"/>
      <c r="V26" s="354"/>
      <c r="W26" s="354"/>
    </row>
    <row r="27" spans="1:23" ht="24" customHeight="1">
      <c r="A27" s="373"/>
      <c r="B27" s="373"/>
      <c r="C27" s="373"/>
      <c r="D27" s="373"/>
      <c r="E27" s="373"/>
      <c r="F27" s="373"/>
      <c r="G27" s="373"/>
      <c r="H27" s="373"/>
      <c r="I27" s="373"/>
      <c r="J27" s="373"/>
      <c r="K27" s="354"/>
      <c r="L27" s="354"/>
      <c r="M27" s="354"/>
      <c r="N27" s="354"/>
      <c r="O27" s="354"/>
      <c r="P27" s="354"/>
      <c r="Q27" s="354"/>
      <c r="R27" s="354"/>
      <c r="S27" s="354"/>
      <c r="T27" s="354"/>
      <c r="U27" s="354"/>
      <c r="V27" s="354"/>
      <c r="W27" s="354"/>
    </row>
    <row r="28" spans="1:23" ht="24" customHeight="1">
      <c r="A28" s="373"/>
      <c r="B28" s="373"/>
      <c r="C28" s="373"/>
      <c r="D28" s="373"/>
      <c r="E28" s="373"/>
      <c r="F28" s="373"/>
      <c r="G28" s="373"/>
      <c r="H28" s="373"/>
      <c r="I28" s="373"/>
      <c r="J28" s="373"/>
      <c r="K28" s="354"/>
      <c r="L28" s="354"/>
      <c r="M28" s="354"/>
      <c r="N28" s="354"/>
      <c r="O28" s="354"/>
      <c r="P28" s="354"/>
      <c r="Q28" s="354"/>
      <c r="R28" s="354"/>
      <c r="S28" s="354"/>
      <c r="T28" s="354"/>
      <c r="U28" s="354"/>
      <c r="V28" s="354"/>
      <c r="W28" s="354"/>
    </row>
    <row r="29" spans="1:23" ht="24" customHeight="1">
      <c r="A29" s="373"/>
      <c r="B29" s="373"/>
      <c r="C29" s="373"/>
      <c r="D29" s="373"/>
      <c r="E29" s="373"/>
      <c r="F29" s="373"/>
      <c r="G29" s="373"/>
      <c r="H29" s="373"/>
      <c r="I29" s="373"/>
      <c r="J29" s="373"/>
      <c r="K29" s="354"/>
      <c r="L29" s="354"/>
      <c r="M29" s="354"/>
      <c r="N29" s="354"/>
      <c r="O29" s="354"/>
      <c r="P29" s="354"/>
      <c r="Q29" s="354"/>
      <c r="R29" s="354"/>
      <c r="S29" s="354"/>
      <c r="T29" s="354"/>
      <c r="U29" s="354"/>
      <c r="V29" s="354"/>
      <c r="W29" s="354"/>
    </row>
    <row r="30" spans="1:23" ht="24" customHeight="1">
      <c r="A30" s="373"/>
      <c r="B30" s="373"/>
      <c r="C30" s="373"/>
      <c r="D30" s="373"/>
      <c r="E30" s="373"/>
      <c r="F30" s="373"/>
      <c r="G30" s="373"/>
      <c r="H30" s="373"/>
      <c r="I30" s="373"/>
      <c r="J30" s="373"/>
      <c r="K30" s="354"/>
      <c r="L30" s="354"/>
      <c r="M30" s="354"/>
      <c r="N30" s="354"/>
      <c r="O30" s="354"/>
      <c r="P30" s="354"/>
      <c r="Q30" s="354"/>
      <c r="R30" s="354"/>
      <c r="S30" s="354"/>
      <c r="T30" s="354"/>
      <c r="U30" s="354"/>
      <c r="V30" s="354"/>
      <c r="W30" s="354"/>
    </row>
  </sheetData>
  <mergeCells count="5">
    <mergeCell ref="A1:J1"/>
    <mergeCell ref="A3:A4"/>
    <mergeCell ref="B3:B4"/>
    <mergeCell ref="C3:D3"/>
    <mergeCell ref="E3:I3"/>
  </mergeCells>
  <printOptions/>
  <pageMargins left="0.7874015748031497" right="0" top="0.5905511811023623" bottom="0.7874015748031497" header="0" footer="0"/>
  <pageSetup horizontalDpi="400" verticalDpi="400" orientation="portrait" pageOrder="overThenDown" paperSize="9" r:id="rId1"/>
</worksheet>
</file>

<file path=xl/worksheets/sheet65.xml><?xml version="1.0" encoding="utf-8"?>
<worksheet xmlns="http://schemas.openxmlformats.org/spreadsheetml/2006/main" xmlns:r="http://schemas.openxmlformats.org/officeDocument/2006/relationships">
  <dimension ref="A1:X30"/>
  <sheetViews>
    <sheetView workbookViewId="0" topLeftCell="A1">
      <selection activeCell="E2" sqref="E2"/>
    </sheetView>
  </sheetViews>
  <sheetFormatPr defaultColWidth="9.00390625" defaultRowHeight="24" customHeight="1"/>
  <cols>
    <col min="1" max="1" width="10.00390625" style="372" customWidth="1"/>
    <col min="2" max="10" width="8.625" style="372" customWidth="1"/>
    <col min="11" max="11" width="10.50390625" style="372" hidden="1" customWidth="1"/>
    <col min="12" max="12" width="12.75390625" style="355" customWidth="1"/>
    <col min="13" max="13" width="10.00390625" style="355" customWidth="1"/>
    <col min="14" max="14" width="9.50390625" style="355" customWidth="1"/>
    <col min="15" max="15" width="9.00390625" style="355" customWidth="1"/>
    <col min="16" max="17" width="7.25390625" style="355" customWidth="1"/>
    <col min="18" max="18" width="9.25390625" style="355" customWidth="1"/>
    <col min="19" max="19" width="8.75390625" style="355" customWidth="1"/>
    <col min="20" max="20" width="8.375" style="355" customWidth="1"/>
    <col min="21" max="16384" width="9.00390625" style="355" customWidth="1"/>
  </cols>
  <sheetData>
    <row r="1" spans="1:11" s="81" customFormat="1" ht="33" customHeight="1">
      <c r="A1" s="683" t="s">
        <v>696</v>
      </c>
      <c r="B1" s="683"/>
      <c r="C1" s="683"/>
      <c r="D1" s="683"/>
      <c r="E1" s="683"/>
      <c r="F1" s="683"/>
      <c r="G1" s="683"/>
      <c r="H1" s="683"/>
      <c r="I1" s="683"/>
      <c r="J1" s="683"/>
      <c r="K1" s="683"/>
    </row>
    <row r="2" spans="1:23" ht="33" customHeight="1">
      <c r="A2" s="575" t="s">
        <v>979</v>
      </c>
      <c r="B2" s="575"/>
      <c r="C2" s="575"/>
      <c r="D2" s="575"/>
      <c r="E2" s="576" t="s">
        <v>6</v>
      </c>
      <c r="F2" s="575"/>
      <c r="G2" s="575"/>
      <c r="H2" s="575"/>
      <c r="I2" s="575"/>
      <c r="J2" s="352" t="s">
        <v>978</v>
      </c>
      <c r="K2" s="352"/>
      <c r="L2" s="353"/>
      <c r="M2" s="354"/>
      <c r="N2" s="354"/>
      <c r="O2" s="354"/>
      <c r="P2" s="354"/>
      <c r="Q2" s="354"/>
      <c r="S2" s="354"/>
      <c r="T2" s="354"/>
      <c r="U2" s="356"/>
      <c r="V2" s="356"/>
      <c r="W2" s="354"/>
    </row>
    <row r="3" spans="1:12" ht="39.75" customHeight="1">
      <c r="A3" s="1049" t="s">
        <v>786</v>
      </c>
      <c r="B3" s="1050" t="s">
        <v>787</v>
      </c>
      <c r="C3" s="1051" t="s">
        <v>697</v>
      </c>
      <c r="D3" s="1052"/>
      <c r="E3" s="1052"/>
      <c r="F3" s="1052"/>
      <c r="G3" s="1052"/>
      <c r="H3" s="1052"/>
      <c r="I3" s="1049"/>
      <c r="J3" s="1053" t="s">
        <v>698</v>
      </c>
      <c r="K3" s="359"/>
      <c r="L3" s="353"/>
    </row>
    <row r="4" spans="1:12" ht="39.75" customHeight="1">
      <c r="A4" s="1049"/>
      <c r="B4" s="1050"/>
      <c r="C4" s="357" t="s">
        <v>792</v>
      </c>
      <c r="D4" s="357" t="s">
        <v>699</v>
      </c>
      <c r="E4" s="357" t="s">
        <v>700</v>
      </c>
      <c r="F4" s="357" t="s">
        <v>701</v>
      </c>
      <c r="G4" s="357" t="s">
        <v>702</v>
      </c>
      <c r="H4" s="357" t="s">
        <v>703</v>
      </c>
      <c r="I4" s="357" t="s">
        <v>704</v>
      </c>
      <c r="J4" s="1054"/>
      <c r="K4" s="359"/>
      <c r="L4" s="353"/>
    </row>
    <row r="5" spans="1:11" s="363" customFormat="1" ht="156" customHeight="1">
      <c r="A5" s="35" t="s">
        <v>787</v>
      </c>
      <c r="B5" s="323">
        <f>C5+J5</f>
        <v>79</v>
      </c>
      <c r="C5" s="323">
        <f>SUM(D5:I5)</f>
        <v>74</v>
      </c>
      <c r="D5" s="323">
        <v>47</v>
      </c>
      <c r="E5" s="323">
        <v>6</v>
      </c>
      <c r="F5" s="323">
        <v>0</v>
      </c>
      <c r="G5" s="323">
        <v>12</v>
      </c>
      <c r="H5" s="323">
        <v>0</v>
      </c>
      <c r="I5" s="323">
        <v>9</v>
      </c>
      <c r="J5" s="323">
        <v>5</v>
      </c>
      <c r="K5" s="362">
        <v>102492</v>
      </c>
    </row>
    <row r="6" spans="1:11" ht="156" customHeight="1">
      <c r="A6" s="10" t="s">
        <v>705</v>
      </c>
      <c r="B6" s="323">
        <f>C6+J6</f>
        <v>9</v>
      </c>
      <c r="C6" s="323">
        <f>SUM(D6:I6)</f>
        <v>9</v>
      </c>
      <c r="D6" s="323">
        <v>7</v>
      </c>
      <c r="E6" s="323">
        <v>0</v>
      </c>
      <c r="F6" s="323">
        <v>0</v>
      </c>
      <c r="G6" s="323">
        <v>2</v>
      </c>
      <c r="H6" s="323">
        <v>0</v>
      </c>
      <c r="I6" s="323">
        <v>0</v>
      </c>
      <c r="J6" s="323">
        <v>0</v>
      </c>
      <c r="K6" s="364">
        <v>103592</v>
      </c>
    </row>
    <row r="7" spans="1:12" ht="156" customHeight="1">
      <c r="A7" s="10" t="s">
        <v>706</v>
      </c>
      <c r="B7" s="323">
        <f>C7+J7</f>
        <v>55</v>
      </c>
      <c r="C7" s="323">
        <f>SUM(D7:I7)</f>
        <v>51</v>
      </c>
      <c r="D7" s="323">
        <v>40</v>
      </c>
      <c r="E7" s="323">
        <v>0</v>
      </c>
      <c r="F7" s="323">
        <v>0</v>
      </c>
      <c r="G7" s="323">
        <v>5</v>
      </c>
      <c r="H7" s="323">
        <v>0</v>
      </c>
      <c r="I7" s="323">
        <v>6</v>
      </c>
      <c r="J7" s="323">
        <v>4</v>
      </c>
      <c r="K7" s="364">
        <v>118094</v>
      </c>
      <c r="L7" s="353"/>
    </row>
    <row r="8" spans="1:12" ht="156" customHeight="1">
      <c r="A8" s="16" t="s">
        <v>707</v>
      </c>
      <c r="B8" s="529">
        <f>C8+J8</f>
        <v>15</v>
      </c>
      <c r="C8" s="367">
        <f>SUM(D8:I8)</f>
        <v>14</v>
      </c>
      <c r="D8" s="367">
        <v>0</v>
      </c>
      <c r="E8" s="367">
        <v>6</v>
      </c>
      <c r="F8" s="367">
        <v>0</v>
      </c>
      <c r="G8" s="367">
        <v>5</v>
      </c>
      <c r="H8" s="367">
        <v>0</v>
      </c>
      <c r="I8" s="367">
        <v>3</v>
      </c>
      <c r="J8" s="367">
        <v>1</v>
      </c>
      <c r="K8" s="364">
        <v>169231</v>
      </c>
      <c r="L8" s="353"/>
    </row>
    <row r="9" spans="1:12" ht="27.75" customHeight="1" hidden="1">
      <c r="A9" s="247" t="s">
        <v>694</v>
      </c>
      <c r="B9" s="375"/>
      <c r="C9" s="376"/>
      <c r="D9" s="376"/>
      <c r="E9" s="376"/>
      <c r="F9" s="376"/>
      <c r="G9" s="375"/>
      <c r="H9" s="376"/>
      <c r="I9" s="376"/>
      <c r="J9" s="376"/>
      <c r="K9" s="376"/>
      <c r="L9" s="353"/>
    </row>
    <row r="10" spans="1:12" ht="27.75" customHeight="1" hidden="1">
      <c r="A10" s="249" t="s">
        <v>695</v>
      </c>
      <c r="B10" s="377"/>
      <c r="C10" s="376"/>
      <c r="D10" s="376"/>
      <c r="E10" s="376"/>
      <c r="F10" s="376"/>
      <c r="G10" s="377"/>
      <c r="H10" s="376"/>
      <c r="I10" s="376"/>
      <c r="J10" s="376"/>
      <c r="K10" s="376"/>
      <c r="L10" s="353"/>
    </row>
    <row r="11" spans="1:12" ht="27.75" customHeight="1" hidden="1">
      <c r="A11" s="249" t="s">
        <v>249</v>
      </c>
      <c r="B11" s="377"/>
      <c r="C11" s="376"/>
      <c r="D11" s="376"/>
      <c r="E11" s="376"/>
      <c r="F11" s="376"/>
      <c r="G11" s="377"/>
      <c r="H11" s="376"/>
      <c r="I11" s="376"/>
      <c r="J11" s="376"/>
      <c r="K11" s="376"/>
      <c r="L11" s="353"/>
    </row>
    <row r="12" spans="1:12" ht="27.75" customHeight="1" hidden="1">
      <c r="A12" s="249" t="s">
        <v>250</v>
      </c>
      <c r="B12" s="377"/>
      <c r="C12" s="376"/>
      <c r="D12" s="376"/>
      <c r="E12" s="376"/>
      <c r="F12" s="376"/>
      <c r="G12" s="377"/>
      <c r="H12" s="376"/>
      <c r="I12" s="376"/>
      <c r="J12" s="376"/>
      <c r="K12" s="376"/>
      <c r="L12" s="353"/>
    </row>
    <row r="13" spans="1:12" ht="27.75" customHeight="1" hidden="1">
      <c r="A13" s="249" t="s">
        <v>251</v>
      </c>
      <c r="B13" s="377"/>
      <c r="C13" s="376"/>
      <c r="D13" s="376"/>
      <c r="E13" s="376"/>
      <c r="F13" s="376"/>
      <c r="G13" s="377"/>
      <c r="H13" s="376"/>
      <c r="I13" s="376"/>
      <c r="J13" s="376"/>
      <c r="K13" s="376"/>
      <c r="L13" s="353"/>
    </row>
    <row r="14" spans="1:12" ht="27.75" customHeight="1" hidden="1">
      <c r="A14" s="249" t="s">
        <v>252</v>
      </c>
      <c r="B14" s="377"/>
      <c r="C14" s="376"/>
      <c r="D14" s="376"/>
      <c r="E14" s="376"/>
      <c r="F14" s="376"/>
      <c r="G14" s="377"/>
      <c r="H14" s="376"/>
      <c r="I14" s="376"/>
      <c r="J14" s="376"/>
      <c r="K14" s="376"/>
      <c r="L14" s="353"/>
    </row>
    <row r="15" spans="1:12" ht="27.75" customHeight="1" hidden="1">
      <c r="A15" s="249" t="s">
        <v>253</v>
      </c>
      <c r="B15" s="377"/>
      <c r="C15" s="376"/>
      <c r="D15" s="376"/>
      <c r="E15" s="376"/>
      <c r="F15" s="376"/>
      <c r="G15" s="377"/>
      <c r="H15" s="376"/>
      <c r="I15" s="376"/>
      <c r="J15" s="376"/>
      <c r="K15" s="376"/>
      <c r="L15" s="353"/>
    </row>
    <row r="16" spans="1:11" s="363" customFormat="1" ht="27.75" customHeight="1" hidden="1">
      <c r="A16" s="249" t="s">
        <v>254</v>
      </c>
      <c r="B16" s="377"/>
      <c r="C16" s="376"/>
      <c r="D16" s="376"/>
      <c r="E16" s="376"/>
      <c r="F16" s="376"/>
      <c r="G16" s="377"/>
      <c r="H16" s="376"/>
      <c r="I16" s="376"/>
      <c r="J16" s="376"/>
      <c r="K16" s="376"/>
    </row>
    <row r="17" spans="1:11" s="363" customFormat="1" ht="27.75" customHeight="1" hidden="1">
      <c r="A17" s="249" t="s">
        <v>255</v>
      </c>
      <c r="B17" s="377"/>
      <c r="C17" s="376"/>
      <c r="D17" s="376"/>
      <c r="E17" s="376"/>
      <c r="F17" s="376"/>
      <c r="G17" s="377"/>
      <c r="H17" s="376"/>
      <c r="I17" s="376"/>
      <c r="J17" s="376"/>
      <c r="K17" s="376"/>
    </row>
    <row r="18" spans="1:11" s="363" customFormat="1" ht="27.75" customHeight="1" hidden="1">
      <c r="A18" s="249" t="s">
        <v>256</v>
      </c>
      <c r="B18" s="377"/>
      <c r="C18" s="376"/>
      <c r="D18" s="376"/>
      <c r="E18" s="376"/>
      <c r="F18" s="376"/>
      <c r="G18" s="377"/>
      <c r="H18" s="376"/>
      <c r="I18" s="376"/>
      <c r="J18" s="376"/>
      <c r="K18" s="376"/>
    </row>
    <row r="19" spans="1:11" s="363" customFormat="1" ht="27.75" customHeight="1" hidden="1">
      <c r="A19" s="249" t="s">
        <v>257</v>
      </c>
      <c r="B19" s="377"/>
      <c r="C19" s="376"/>
      <c r="D19" s="376"/>
      <c r="E19" s="376"/>
      <c r="F19" s="376"/>
      <c r="G19" s="377"/>
      <c r="H19" s="376"/>
      <c r="I19" s="376"/>
      <c r="J19" s="376"/>
      <c r="K19" s="376"/>
    </row>
    <row r="20" spans="1:11" s="363" customFormat="1" ht="27.75" customHeight="1" hidden="1">
      <c r="A20" s="249" t="s">
        <v>258</v>
      </c>
      <c r="B20" s="377"/>
      <c r="C20" s="378"/>
      <c r="D20" s="378"/>
      <c r="E20" s="378"/>
      <c r="F20" s="378"/>
      <c r="G20" s="377"/>
      <c r="H20" s="378"/>
      <c r="I20" s="378"/>
      <c r="J20" s="378"/>
      <c r="K20" s="378"/>
    </row>
    <row r="21" spans="1:20" s="370" customFormat="1" ht="21" customHeight="1">
      <c r="A21" s="368"/>
      <c r="B21" s="368"/>
      <c r="C21" s="369"/>
      <c r="D21" s="369"/>
      <c r="E21" s="369"/>
      <c r="F21" s="369"/>
      <c r="G21" s="368"/>
      <c r="H21" s="369"/>
      <c r="I21" s="369"/>
      <c r="J21" s="369"/>
      <c r="K21" s="369"/>
      <c r="L21" s="369"/>
      <c r="M21" s="369"/>
      <c r="N21" s="368"/>
      <c r="O21" s="369"/>
      <c r="P21" s="369"/>
      <c r="Q21" s="369"/>
      <c r="R21" s="369"/>
      <c r="S21" s="369"/>
      <c r="T21" s="369"/>
    </row>
    <row r="22" spans="1:20" s="370" customFormat="1" ht="21" customHeight="1">
      <c r="A22" s="368"/>
      <c r="B22" s="368"/>
      <c r="C22" s="369"/>
      <c r="D22" s="369"/>
      <c r="E22" s="369"/>
      <c r="F22" s="369"/>
      <c r="G22" s="368"/>
      <c r="H22" s="369"/>
      <c r="I22" s="369"/>
      <c r="J22" s="369"/>
      <c r="K22" s="369"/>
      <c r="L22" s="369"/>
      <c r="M22" s="369"/>
      <c r="N22" s="368"/>
      <c r="O22" s="369"/>
      <c r="P22" s="369"/>
      <c r="Q22" s="369"/>
      <c r="R22" s="369"/>
      <c r="S22" s="369"/>
      <c r="T22" s="369"/>
    </row>
    <row r="23" spans="1:18" ht="24" customHeight="1">
      <c r="A23" s="371"/>
      <c r="B23" s="371"/>
      <c r="C23" s="371"/>
      <c r="D23" s="371"/>
      <c r="E23" s="371"/>
      <c r="F23" s="371"/>
      <c r="G23" s="371"/>
      <c r="H23" s="371"/>
      <c r="I23" s="371"/>
      <c r="J23" s="371"/>
      <c r="K23" s="371"/>
      <c r="L23" s="353"/>
      <c r="R23" s="354"/>
    </row>
    <row r="24" spans="12:24" ht="24" customHeight="1">
      <c r="L24" s="353"/>
      <c r="M24" s="354"/>
      <c r="N24" s="354"/>
      <c r="O24" s="354"/>
      <c r="P24" s="354"/>
      <c r="Q24" s="354"/>
      <c r="R24" s="354"/>
      <c r="S24" s="354"/>
      <c r="T24" s="354"/>
      <c r="U24" s="354"/>
      <c r="V24" s="354"/>
      <c r="W24" s="354"/>
      <c r="X24" s="354"/>
    </row>
    <row r="25" spans="12:24" ht="24" customHeight="1">
      <c r="L25" s="353"/>
      <c r="M25" s="354"/>
      <c r="N25" s="354"/>
      <c r="O25" s="354"/>
      <c r="R25" s="354"/>
      <c r="S25" s="354"/>
      <c r="T25" s="354"/>
      <c r="V25" s="354"/>
      <c r="W25" s="354"/>
      <c r="X25" s="354"/>
    </row>
    <row r="26" spans="12:24" ht="24" customHeight="1">
      <c r="L26" s="353"/>
      <c r="M26" s="354"/>
      <c r="N26" s="354"/>
      <c r="O26" s="354"/>
      <c r="P26" s="354"/>
      <c r="Q26" s="354"/>
      <c r="R26" s="354"/>
      <c r="S26" s="354"/>
      <c r="T26" s="354"/>
      <c r="U26" s="354"/>
      <c r="V26" s="354"/>
      <c r="W26" s="354"/>
      <c r="X26" s="354"/>
    </row>
    <row r="27" spans="1:24" ht="24" customHeight="1">
      <c r="A27" s="373"/>
      <c r="B27" s="373"/>
      <c r="C27" s="373"/>
      <c r="D27" s="373"/>
      <c r="E27" s="373"/>
      <c r="F27" s="373"/>
      <c r="G27" s="373"/>
      <c r="H27" s="373"/>
      <c r="I27" s="373"/>
      <c r="J27" s="373"/>
      <c r="K27" s="373"/>
      <c r="L27" s="354"/>
      <c r="M27" s="354"/>
      <c r="N27" s="354"/>
      <c r="O27" s="354"/>
      <c r="P27" s="354"/>
      <c r="Q27" s="354"/>
      <c r="R27" s="354"/>
      <c r="S27" s="354"/>
      <c r="T27" s="354"/>
      <c r="U27" s="354"/>
      <c r="V27" s="354"/>
      <c r="W27" s="354"/>
      <c r="X27" s="354"/>
    </row>
    <row r="28" spans="1:24" ht="24" customHeight="1">
      <c r="A28" s="373"/>
      <c r="B28" s="373"/>
      <c r="C28" s="373"/>
      <c r="D28" s="373"/>
      <c r="E28" s="373"/>
      <c r="F28" s="373"/>
      <c r="G28" s="373"/>
      <c r="H28" s="373"/>
      <c r="I28" s="373"/>
      <c r="J28" s="373"/>
      <c r="K28" s="373"/>
      <c r="L28" s="354"/>
      <c r="M28" s="354"/>
      <c r="N28" s="354"/>
      <c r="O28" s="354"/>
      <c r="P28" s="354"/>
      <c r="Q28" s="354"/>
      <c r="R28" s="354"/>
      <c r="S28" s="354"/>
      <c r="T28" s="354"/>
      <c r="U28" s="354"/>
      <c r="V28" s="354"/>
      <c r="W28" s="354"/>
      <c r="X28" s="354"/>
    </row>
    <row r="29" spans="1:24" ht="24" customHeight="1">
      <c r="A29" s="373"/>
      <c r="B29" s="373"/>
      <c r="C29" s="373"/>
      <c r="D29" s="373"/>
      <c r="E29" s="373"/>
      <c r="F29" s="373"/>
      <c r="G29" s="373"/>
      <c r="H29" s="373"/>
      <c r="I29" s="373"/>
      <c r="J29" s="373"/>
      <c r="K29" s="373"/>
      <c r="L29" s="354"/>
      <c r="M29" s="354"/>
      <c r="N29" s="354"/>
      <c r="O29" s="354"/>
      <c r="P29" s="354"/>
      <c r="Q29" s="354"/>
      <c r="R29" s="354"/>
      <c r="S29" s="354"/>
      <c r="T29" s="354"/>
      <c r="U29" s="354"/>
      <c r="V29" s="354"/>
      <c r="W29" s="354"/>
      <c r="X29" s="354"/>
    </row>
    <row r="30" spans="1:24" ht="24" customHeight="1">
      <c r="A30" s="373"/>
      <c r="B30" s="373"/>
      <c r="C30" s="373"/>
      <c r="D30" s="373"/>
      <c r="E30" s="373"/>
      <c r="F30" s="373"/>
      <c r="G30" s="373"/>
      <c r="H30" s="373"/>
      <c r="I30" s="373"/>
      <c r="J30" s="373"/>
      <c r="K30" s="373"/>
      <c r="L30" s="354"/>
      <c r="M30" s="354"/>
      <c r="N30" s="354"/>
      <c r="O30" s="354"/>
      <c r="P30" s="354"/>
      <c r="Q30" s="354"/>
      <c r="R30" s="354"/>
      <c r="S30" s="354"/>
      <c r="T30" s="354"/>
      <c r="U30" s="354"/>
      <c r="V30" s="354"/>
      <c r="W30" s="354"/>
      <c r="X30" s="354"/>
    </row>
  </sheetData>
  <mergeCells count="5">
    <mergeCell ref="A1:K1"/>
    <mergeCell ref="C3:I3"/>
    <mergeCell ref="J3:J4"/>
    <mergeCell ref="A3:A4"/>
    <mergeCell ref="B3:B4"/>
  </mergeCells>
  <printOptions/>
  <pageMargins left="0.6299212598425197" right="0" top="0.5905511811023623" bottom="0.7874015748031497" header="0" footer="0"/>
  <pageSetup horizontalDpi="400" verticalDpi="400" orientation="portrait" pageOrder="overThenDown" paperSize="9" r:id="rId1"/>
</worksheet>
</file>

<file path=xl/worksheets/sheet66.xml><?xml version="1.0" encoding="utf-8"?>
<worksheet xmlns="http://schemas.openxmlformats.org/spreadsheetml/2006/main" xmlns:r="http://schemas.openxmlformats.org/officeDocument/2006/relationships">
  <dimension ref="A1:E17"/>
  <sheetViews>
    <sheetView workbookViewId="0" topLeftCell="A1">
      <selection activeCell="C2" sqref="C2"/>
    </sheetView>
  </sheetViews>
  <sheetFormatPr defaultColWidth="9.00390625" defaultRowHeight="16.5"/>
  <cols>
    <col min="1" max="1" width="13.625" style="52" customWidth="1"/>
    <col min="2" max="5" width="16.625" style="1" customWidth="1"/>
    <col min="6" max="16384" width="9.00390625" style="38" customWidth="1"/>
  </cols>
  <sheetData>
    <row r="1" spans="1:5" ht="33" customHeight="1">
      <c r="A1" s="660" t="s">
        <v>729</v>
      </c>
      <c r="B1" s="660"/>
      <c r="C1" s="660"/>
      <c r="D1" s="660"/>
      <c r="E1" s="660"/>
    </row>
    <row r="2" spans="1:5" ht="33" customHeight="1">
      <c r="A2" s="530" t="s">
        <v>5</v>
      </c>
      <c r="B2" s="530"/>
      <c r="C2" s="530" t="s">
        <v>6</v>
      </c>
      <c r="D2" s="530"/>
      <c r="E2" s="20" t="s">
        <v>730</v>
      </c>
    </row>
    <row r="3" spans="1:5" ht="45.75" customHeight="1">
      <c r="A3" s="35" t="s">
        <v>731</v>
      </c>
      <c r="B3" s="8" t="s">
        <v>732</v>
      </c>
      <c r="C3" s="7" t="s">
        <v>733</v>
      </c>
      <c r="D3" s="7" t="s">
        <v>734</v>
      </c>
      <c r="E3" s="53" t="s">
        <v>735</v>
      </c>
    </row>
    <row r="4" spans="1:5" ht="54" customHeight="1">
      <c r="A4" s="70" t="s">
        <v>732</v>
      </c>
      <c r="B4" s="379">
        <f aca="true" t="shared" si="0" ref="B4:B14">C4+D4+E4</f>
        <v>79</v>
      </c>
      <c r="C4" s="380">
        <f>C5+C6+C7+C8+C9+C10+C11+C12+C13+C14</f>
        <v>9</v>
      </c>
      <c r="D4" s="380">
        <f>D5+D6+D7+D8+D9+D10+D11+D12+D13+D14</f>
        <v>55</v>
      </c>
      <c r="E4" s="380">
        <f>E5+E6+E7+E8+E9+E10+E11+E12+E13+E14</f>
        <v>15</v>
      </c>
    </row>
    <row r="5" spans="1:5" ht="54.75" customHeight="1">
      <c r="A5" s="10" t="s">
        <v>736</v>
      </c>
      <c r="B5" s="76">
        <f t="shared" si="0"/>
        <v>1</v>
      </c>
      <c r="C5" s="11">
        <v>0</v>
      </c>
      <c r="D5" s="11">
        <v>0</v>
      </c>
      <c r="E5" s="11">
        <v>1</v>
      </c>
    </row>
    <row r="6" spans="1:5" ht="54.75" customHeight="1">
      <c r="A6" s="10" t="s">
        <v>737</v>
      </c>
      <c r="B6" s="76">
        <f t="shared" si="0"/>
        <v>5</v>
      </c>
      <c r="C6" s="11">
        <v>0</v>
      </c>
      <c r="D6" s="11">
        <v>4</v>
      </c>
      <c r="E6" s="11">
        <v>1</v>
      </c>
    </row>
    <row r="7" spans="1:5" ht="54.75" customHeight="1">
      <c r="A7" s="10" t="s">
        <v>738</v>
      </c>
      <c r="B7" s="76">
        <f t="shared" si="0"/>
        <v>19</v>
      </c>
      <c r="C7" s="11">
        <v>0</v>
      </c>
      <c r="D7" s="11">
        <v>16</v>
      </c>
      <c r="E7" s="11">
        <v>3</v>
      </c>
    </row>
    <row r="8" spans="1:5" ht="54.75" customHeight="1">
      <c r="A8" s="10" t="s">
        <v>739</v>
      </c>
      <c r="B8" s="76">
        <f t="shared" si="0"/>
        <v>21</v>
      </c>
      <c r="C8" s="11">
        <v>1</v>
      </c>
      <c r="D8" s="11">
        <v>15</v>
      </c>
      <c r="E8" s="11">
        <v>5</v>
      </c>
    </row>
    <row r="9" spans="1:5" ht="54.75" customHeight="1">
      <c r="A9" s="10" t="s">
        <v>740</v>
      </c>
      <c r="B9" s="76">
        <f t="shared" si="0"/>
        <v>21</v>
      </c>
      <c r="C9" s="11">
        <v>3</v>
      </c>
      <c r="D9" s="11">
        <v>15</v>
      </c>
      <c r="E9" s="11">
        <v>3</v>
      </c>
    </row>
    <row r="10" spans="1:5" ht="54.75" customHeight="1">
      <c r="A10" s="10" t="s">
        <v>741</v>
      </c>
      <c r="B10" s="76">
        <f t="shared" si="0"/>
        <v>8</v>
      </c>
      <c r="C10" s="11">
        <v>3</v>
      </c>
      <c r="D10" s="11">
        <v>3</v>
      </c>
      <c r="E10" s="11">
        <v>2</v>
      </c>
    </row>
    <row r="11" spans="1:5" ht="54.75" customHeight="1">
      <c r="A11" s="10" t="s">
        <v>742</v>
      </c>
      <c r="B11" s="76">
        <f t="shared" si="0"/>
        <v>4</v>
      </c>
      <c r="C11" s="11">
        <v>2</v>
      </c>
      <c r="D11" s="11">
        <v>2</v>
      </c>
      <c r="E11" s="11">
        <v>0</v>
      </c>
    </row>
    <row r="12" spans="1:5" ht="54.75" customHeight="1">
      <c r="A12" s="10" t="s">
        <v>743</v>
      </c>
      <c r="B12" s="76">
        <f t="shared" si="0"/>
        <v>0</v>
      </c>
      <c r="C12" s="11">
        <v>0</v>
      </c>
      <c r="D12" s="11">
        <v>0</v>
      </c>
      <c r="E12" s="11">
        <v>0</v>
      </c>
    </row>
    <row r="13" spans="1:5" ht="54.75" customHeight="1">
      <c r="A13" s="10" t="s">
        <v>744</v>
      </c>
      <c r="B13" s="76">
        <f t="shared" si="0"/>
        <v>0</v>
      </c>
      <c r="C13" s="11">
        <v>0</v>
      </c>
      <c r="D13" s="11">
        <v>0</v>
      </c>
      <c r="E13" s="11">
        <v>0</v>
      </c>
    </row>
    <row r="14" spans="1:5" ht="54.75" customHeight="1">
      <c r="A14" s="10" t="s">
        <v>745</v>
      </c>
      <c r="B14" s="76">
        <f t="shared" si="0"/>
        <v>0</v>
      </c>
      <c r="C14" s="11">
        <v>0</v>
      </c>
      <c r="D14" s="11">
        <v>0</v>
      </c>
      <c r="E14" s="11">
        <v>0</v>
      </c>
    </row>
    <row r="15" spans="1:5" ht="54.75" customHeight="1">
      <c r="A15" s="6" t="s">
        <v>746</v>
      </c>
      <c r="B15" s="77">
        <v>38.5</v>
      </c>
      <c r="C15" s="73">
        <v>45.6</v>
      </c>
      <c r="D15" s="73">
        <v>37.8</v>
      </c>
      <c r="E15" s="73">
        <v>36.5</v>
      </c>
    </row>
    <row r="16" spans="1:5" ht="19.5" customHeight="1">
      <c r="A16" s="57"/>
      <c r="B16" s="50"/>
      <c r="C16" s="50"/>
      <c r="D16" s="50"/>
      <c r="E16" s="50"/>
    </row>
    <row r="17" spans="1:5" ht="19.5" customHeight="1">
      <c r="A17" s="18"/>
      <c r="B17" s="18"/>
      <c r="C17" s="18"/>
      <c r="D17" s="18"/>
      <c r="E17" s="18"/>
    </row>
  </sheetData>
  <mergeCells count="1">
    <mergeCell ref="A1:E1"/>
  </mergeCells>
  <printOptions/>
  <pageMargins left="0.7874015748031497" right="0" top="0.5905511811023623" bottom="0.7874015748031497" header="0" footer="0"/>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E13"/>
  <sheetViews>
    <sheetView workbookViewId="0" topLeftCell="A1">
      <selection activeCell="I6" sqref="I6"/>
    </sheetView>
  </sheetViews>
  <sheetFormatPr defaultColWidth="9.00390625" defaultRowHeight="16.5"/>
  <cols>
    <col min="1" max="1" width="13.625" style="52" customWidth="1"/>
    <col min="2" max="5" width="16.625" style="1" customWidth="1"/>
    <col min="6" max="16384" width="9.00390625" style="38" customWidth="1"/>
  </cols>
  <sheetData>
    <row r="1" spans="1:5" ht="33" customHeight="1">
      <c r="A1" s="660" t="s">
        <v>747</v>
      </c>
      <c r="B1" s="660"/>
      <c r="C1" s="660"/>
      <c r="D1" s="660"/>
      <c r="E1" s="660"/>
    </row>
    <row r="2" spans="1:5" ht="33" customHeight="1">
      <c r="A2" s="530" t="s">
        <v>5</v>
      </c>
      <c r="B2" s="530"/>
      <c r="C2" s="530" t="s">
        <v>6</v>
      </c>
      <c r="D2" s="530"/>
      <c r="E2" s="20" t="s">
        <v>748</v>
      </c>
    </row>
    <row r="3" spans="1:5" ht="45.75" customHeight="1">
      <c r="A3" s="35" t="s">
        <v>749</v>
      </c>
      <c r="B3" s="8" t="s">
        <v>750</v>
      </c>
      <c r="C3" s="7" t="s">
        <v>751</v>
      </c>
      <c r="D3" s="7" t="s">
        <v>752</v>
      </c>
      <c r="E3" s="53" t="s">
        <v>753</v>
      </c>
    </row>
    <row r="4" spans="1:5" ht="72" customHeight="1">
      <c r="A4" s="70" t="s">
        <v>750</v>
      </c>
      <c r="B4" s="379">
        <f>B5+B6+B7+B8+B9+B10+B11</f>
        <v>79</v>
      </c>
      <c r="C4" s="11">
        <f>C5+C6+C7+C8+C9+C10+C11</f>
        <v>9</v>
      </c>
      <c r="D4" s="11">
        <f>D5+D6+D7+D8+D9+D10+D11</f>
        <v>55</v>
      </c>
      <c r="E4" s="380">
        <f>E5+E6+E7+E8+E9+E10+E11</f>
        <v>15</v>
      </c>
    </row>
    <row r="5" spans="1:5" ht="72" customHeight="1">
      <c r="A5" s="10" t="s">
        <v>754</v>
      </c>
      <c r="B5" s="76">
        <f aca="true" t="shared" si="0" ref="B5:B11">C5+D5+E5</f>
        <v>19</v>
      </c>
      <c r="C5" s="11">
        <v>0</v>
      </c>
      <c r="D5" s="11">
        <v>11</v>
      </c>
      <c r="E5" s="11">
        <v>8</v>
      </c>
    </row>
    <row r="6" spans="1:5" ht="72" customHeight="1">
      <c r="A6" s="10" t="s">
        <v>755</v>
      </c>
      <c r="B6" s="76">
        <f t="shared" si="0"/>
        <v>10</v>
      </c>
      <c r="C6" s="11">
        <v>0</v>
      </c>
      <c r="D6" s="11">
        <v>10</v>
      </c>
      <c r="E6" s="11">
        <v>0</v>
      </c>
    </row>
    <row r="7" spans="1:5" ht="72" customHeight="1">
      <c r="A7" s="10" t="s">
        <v>756</v>
      </c>
      <c r="B7" s="76">
        <f t="shared" si="0"/>
        <v>16</v>
      </c>
      <c r="C7" s="11">
        <v>0</v>
      </c>
      <c r="D7" s="11">
        <v>12</v>
      </c>
      <c r="E7" s="11">
        <v>4</v>
      </c>
    </row>
    <row r="8" spans="1:5" ht="72" customHeight="1">
      <c r="A8" s="10" t="s">
        <v>757</v>
      </c>
      <c r="B8" s="76">
        <f t="shared" si="0"/>
        <v>21</v>
      </c>
      <c r="C8" s="11">
        <v>3</v>
      </c>
      <c r="D8" s="11">
        <v>15</v>
      </c>
      <c r="E8" s="11">
        <v>3</v>
      </c>
    </row>
    <row r="9" spans="1:5" ht="72" customHeight="1">
      <c r="A9" s="10" t="s">
        <v>758</v>
      </c>
      <c r="B9" s="76">
        <f t="shared" si="0"/>
        <v>10</v>
      </c>
      <c r="C9" s="11">
        <v>5</v>
      </c>
      <c r="D9" s="11">
        <v>5</v>
      </c>
      <c r="E9" s="11">
        <v>0</v>
      </c>
    </row>
    <row r="10" spans="1:5" ht="72" customHeight="1">
      <c r="A10" s="10" t="s">
        <v>759</v>
      </c>
      <c r="B10" s="76">
        <f t="shared" si="0"/>
        <v>3</v>
      </c>
      <c r="C10" s="11">
        <v>1</v>
      </c>
      <c r="D10" s="11">
        <v>2</v>
      </c>
      <c r="E10" s="11">
        <v>0</v>
      </c>
    </row>
    <row r="11" spans="1:5" ht="72" customHeight="1">
      <c r="A11" s="16" t="s">
        <v>760</v>
      </c>
      <c r="B11" s="76">
        <f t="shared" si="0"/>
        <v>0</v>
      </c>
      <c r="C11" s="17">
        <v>0</v>
      </c>
      <c r="D11" s="17">
        <v>0</v>
      </c>
      <c r="E11" s="17">
        <v>0</v>
      </c>
    </row>
    <row r="12" spans="1:5" ht="72" customHeight="1">
      <c r="A12" s="6" t="s">
        <v>761</v>
      </c>
      <c r="B12" s="77">
        <v>10.76</v>
      </c>
      <c r="C12" s="73">
        <v>20.89</v>
      </c>
      <c r="D12" s="73">
        <v>12.3</v>
      </c>
      <c r="E12" s="73">
        <v>8.73</v>
      </c>
    </row>
    <row r="13" spans="1:5" ht="19.5" customHeight="1">
      <c r="A13" s="18"/>
      <c r="B13" s="18"/>
      <c r="C13" s="18"/>
      <c r="D13" s="18"/>
      <c r="E13" s="18"/>
    </row>
  </sheetData>
  <mergeCells count="1">
    <mergeCell ref="A1:E1"/>
  </mergeCells>
  <printOptions/>
  <pageMargins left="0.7874015748031497" right="0" top="0.5905511811023623"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20"/>
  <sheetViews>
    <sheetView workbookViewId="0" topLeftCell="A13">
      <selection activeCell="D21" sqref="D21"/>
    </sheetView>
  </sheetViews>
  <sheetFormatPr defaultColWidth="9.00390625" defaultRowHeight="74.25" customHeight="1"/>
  <cols>
    <col min="1" max="1" width="9.625" style="19" customWidth="1"/>
    <col min="2" max="3" width="10.375" style="1" customWidth="1"/>
    <col min="4" max="4" width="10.625" style="1" customWidth="1"/>
    <col min="5" max="5" width="10.375" style="1" customWidth="1"/>
    <col min="6" max="6" width="12.625" style="1" customWidth="1"/>
    <col min="7" max="7" width="10.375" style="1" customWidth="1"/>
    <col min="8" max="10" width="11.625" style="1" customWidth="1"/>
    <col min="11" max="11" width="12.625" style="1" customWidth="1"/>
    <col min="12" max="13" width="11.625" style="1" customWidth="1"/>
    <col min="14" max="15" width="12.625" style="1" customWidth="1"/>
    <col min="16" max="16384" width="8.25390625" style="1" customWidth="1"/>
  </cols>
  <sheetData>
    <row r="1" spans="1:15" ht="33" customHeight="1">
      <c r="A1" s="666" t="s">
        <v>497</v>
      </c>
      <c r="B1" s="666"/>
      <c r="C1" s="666"/>
      <c r="D1" s="666"/>
      <c r="E1" s="666"/>
      <c r="F1" s="666"/>
      <c r="G1" s="666"/>
      <c r="H1" s="666"/>
      <c r="I1" s="667" t="s">
        <v>486</v>
      </c>
      <c r="J1" s="667"/>
      <c r="K1" s="667"/>
      <c r="L1" s="667"/>
      <c r="M1" s="667"/>
      <c r="N1" s="667"/>
      <c r="O1" s="667"/>
    </row>
    <row r="2" spans="1:15" s="5" customFormat="1" ht="33" customHeight="1">
      <c r="A2" s="668" t="s">
        <v>487</v>
      </c>
      <c r="B2" s="668"/>
      <c r="C2" s="668"/>
      <c r="D2" s="668"/>
      <c r="E2" s="668"/>
      <c r="F2" s="668"/>
      <c r="G2" s="668"/>
      <c r="H2" s="668"/>
      <c r="I2" s="624" t="s">
        <v>498</v>
      </c>
      <c r="J2" s="624"/>
      <c r="K2" s="624"/>
      <c r="L2" s="624"/>
      <c r="M2" s="624"/>
      <c r="N2" s="624"/>
      <c r="O2" s="20" t="s">
        <v>802</v>
      </c>
    </row>
    <row r="3" spans="1:16" s="5" customFormat="1" ht="29.25" customHeight="1">
      <c r="A3" s="674" t="s">
        <v>454</v>
      </c>
      <c r="B3" s="649" t="s">
        <v>455</v>
      </c>
      <c r="C3" s="675" t="s">
        <v>499</v>
      </c>
      <c r="D3" s="675"/>
      <c r="E3" s="675"/>
      <c r="F3" s="675"/>
      <c r="G3" s="673" t="s">
        <v>457</v>
      </c>
      <c r="H3" s="640" t="s">
        <v>490</v>
      </c>
      <c r="I3" s="631"/>
      <c r="J3" s="631"/>
      <c r="K3" s="631"/>
      <c r="L3" s="631"/>
      <c r="M3" s="631"/>
      <c r="N3" s="632"/>
      <c r="O3" s="672" t="s">
        <v>143</v>
      </c>
      <c r="P3" s="34"/>
    </row>
    <row r="4" spans="1:16" s="5" customFormat="1" ht="29.25" customHeight="1">
      <c r="A4" s="674"/>
      <c r="B4" s="649"/>
      <c r="C4" s="633" t="s">
        <v>458</v>
      </c>
      <c r="D4" s="635" t="s">
        <v>500</v>
      </c>
      <c r="E4" s="633" t="s">
        <v>501</v>
      </c>
      <c r="F4" s="637" t="s">
        <v>502</v>
      </c>
      <c r="G4" s="672"/>
      <c r="H4" s="675" t="s">
        <v>458</v>
      </c>
      <c r="I4" s="638" t="s">
        <v>476</v>
      </c>
      <c r="J4" s="638"/>
      <c r="K4" s="674"/>
      <c r="L4" s="643" t="s">
        <v>477</v>
      </c>
      <c r="M4" s="638"/>
      <c r="N4" s="674"/>
      <c r="O4" s="672"/>
      <c r="P4" s="34"/>
    </row>
    <row r="5" spans="1:16" s="5" customFormat="1" ht="39" customHeight="1">
      <c r="A5" s="674"/>
      <c r="B5" s="649"/>
      <c r="C5" s="634"/>
      <c r="D5" s="629"/>
      <c r="E5" s="634"/>
      <c r="F5" s="629"/>
      <c r="G5" s="672"/>
      <c r="H5" s="675"/>
      <c r="I5" s="59" t="s">
        <v>494</v>
      </c>
      <c r="J5" s="9" t="s">
        <v>479</v>
      </c>
      <c r="K5" s="8" t="s">
        <v>142</v>
      </c>
      <c r="L5" s="9" t="s">
        <v>494</v>
      </c>
      <c r="M5" s="9" t="s">
        <v>803</v>
      </c>
      <c r="N5" s="8" t="s">
        <v>142</v>
      </c>
      <c r="O5" s="672"/>
      <c r="P5" s="34"/>
    </row>
    <row r="6" spans="1:16" s="5" customFormat="1" ht="44.25" customHeight="1">
      <c r="A6" s="10" t="s">
        <v>462</v>
      </c>
      <c r="B6" s="61">
        <f>SUM(B7:B18)</f>
        <v>94824</v>
      </c>
      <c r="C6" s="61">
        <f aca="true" t="shared" si="0" ref="C6:O6">SUM(C7:C18)</f>
        <v>71740</v>
      </c>
      <c r="D6" s="61">
        <f t="shared" si="0"/>
        <v>10708</v>
      </c>
      <c r="E6" s="61">
        <f t="shared" si="0"/>
        <v>54892</v>
      </c>
      <c r="F6" s="61">
        <f t="shared" si="0"/>
        <v>6140</v>
      </c>
      <c r="G6" s="61">
        <f t="shared" si="0"/>
        <v>6034</v>
      </c>
      <c r="H6" s="61">
        <f t="shared" si="0"/>
        <v>4335</v>
      </c>
      <c r="I6" s="61">
        <f t="shared" si="0"/>
        <v>3488</v>
      </c>
      <c r="J6" s="61">
        <f t="shared" si="0"/>
        <v>1214</v>
      </c>
      <c r="K6" s="61">
        <f t="shared" si="0"/>
        <v>2274</v>
      </c>
      <c r="L6" s="61">
        <f t="shared" si="0"/>
        <v>847</v>
      </c>
      <c r="M6" s="61">
        <f t="shared" si="0"/>
        <v>7</v>
      </c>
      <c r="N6" s="61">
        <f t="shared" si="0"/>
        <v>840</v>
      </c>
      <c r="O6" s="61">
        <f t="shared" si="0"/>
        <v>12715</v>
      </c>
      <c r="P6" s="34"/>
    </row>
    <row r="7" spans="1:15" s="12" customFormat="1" ht="44.25" customHeight="1">
      <c r="A7" s="10" t="s">
        <v>463</v>
      </c>
      <c r="B7" s="61">
        <f aca="true" t="shared" si="1" ref="B7:B18">C7+G7+H7+O7</f>
        <v>4740</v>
      </c>
      <c r="C7" s="61">
        <v>2719</v>
      </c>
      <c r="D7" s="61">
        <v>951</v>
      </c>
      <c r="E7" s="61">
        <v>1410</v>
      </c>
      <c r="F7" s="61">
        <v>358</v>
      </c>
      <c r="G7" s="61">
        <v>304</v>
      </c>
      <c r="H7" s="61">
        <f aca="true" t="shared" si="2" ref="H7:H12">I7+L7</f>
        <v>470</v>
      </c>
      <c r="I7" s="61">
        <f aca="true" t="shared" si="3" ref="I7:I12">SUM(J7:K7)</f>
        <v>343</v>
      </c>
      <c r="J7" s="61">
        <v>149</v>
      </c>
      <c r="K7" s="61">
        <v>194</v>
      </c>
      <c r="L7" s="61">
        <f aca="true" t="shared" si="4" ref="L7:L12">SUM(M7:N7)</f>
        <v>127</v>
      </c>
      <c r="M7" s="61">
        <v>0</v>
      </c>
      <c r="N7" s="61">
        <v>127</v>
      </c>
      <c r="O7" s="61">
        <v>1247</v>
      </c>
    </row>
    <row r="8" spans="1:15" s="12" customFormat="1" ht="44.25" customHeight="1">
      <c r="A8" s="10" t="s">
        <v>464</v>
      </c>
      <c r="B8" s="61">
        <f t="shared" si="1"/>
        <v>7462</v>
      </c>
      <c r="C8" s="61">
        <v>4313</v>
      </c>
      <c r="D8" s="61">
        <v>1495</v>
      </c>
      <c r="E8" s="61">
        <v>2238</v>
      </c>
      <c r="F8" s="61">
        <v>580</v>
      </c>
      <c r="G8" s="61">
        <v>1308</v>
      </c>
      <c r="H8" s="61">
        <f t="shared" si="2"/>
        <v>445</v>
      </c>
      <c r="I8" s="61">
        <f t="shared" si="3"/>
        <v>340</v>
      </c>
      <c r="J8" s="61">
        <v>145</v>
      </c>
      <c r="K8" s="61">
        <v>195</v>
      </c>
      <c r="L8" s="61">
        <f t="shared" si="4"/>
        <v>105</v>
      </c>
      <c r="M8" s="61">
        <v>1</v>
      </c>
      <c r="N8" s="61">
        <v>104</v>
      </c>
      <c r="O8" s="61">
        <v>1396</v>
      </c>
    </row>
    <row r="9" spans="1:15" s="12" customFormat="1" ht="44.25" customHeight="1">
      <c r="A9" s="10" t="s">
        <v>465</v>
      </c>
      <c r="B9" s="61">
        <f t="shared" si="1"/>
        <v>5529</v>
      </c>
      <c r="C9" s="61">
        <v>3479</v>
      </c>
      <c r="D9" s="61">
        <v>1158</v>
      </c>
      <c r="E9" s="61">
        <v>1787</v>
      </c>
      <c r="F9" s="61">
        <v>534</v>
      </c>
      <c r="G9" s="61">
        <v>257</v>
      </c>
      <c r="H9" s="61">
        <f t="shared" si="2"/>
        <v>405</v>
      </c>
      <c r="I9" s="61">
        <f t="shared" si="3"/>
        <v>320</v>
      </c>
      <c r="J9" s="61">
        <v>125</v>
      </c>
      <c r="K9" s="61">
        <v>195</v>
      </c>
      <c r="L9" s="61">
        <f t="shared" si="4"/>
        <v>85</v>
      </c>
      <c r="M9" s="61">
        <v>1</v>
      </c>
      <c r="N9" s="61">
        <v>84</v>
      </c>
      <c r="O9" s="61">
        <v>1388</v>
      </c>
    </row>
    <row r="10" spans="1:15" s="12" customFormat="1" ht="44.25" customHeight="1">
      <c r="A10" s="10" t="s">
        <v>466</v>
      </c>
      <c r="B10" s="61">
        <f t="shared" si="1"/>
        <v>6235</v>
      </c>
      <c r="C10" s="61">
        <v>3879</v>
      </c>
      <c r="D10" s="61">
        <v>1079</v>
      </c>
      <c r="E10" s="61">
        <v>2301</v>
      </c>
      <c r="F10" s="61">
        <v>499</v>
      </c>
      <c r="G10" s="61">
        <v>873</v>
      </c>
      <c r="H10" s="61">
        <f t="shared" si="2"/>
        <v>448</v>
      </c>
      <c r="I10" s="61">
        <f t="shared" si="3"/>
        <v>362</v>
      </c>
      <c r="J10" s="61">
        <v>139</v>
      </c>
      <c r="K10" s="61">
        <v>223</v>
      </c>
      <c r="L10" s="61">
        <f t="shared" si="4"/>
        <v>86</v>
      </c>
      <c r="M10" s="61">
        <v>1</v>
      </c>
      <c r="N10" s="61">
        <v>85</v>
      </c>
      <c r="O10" s="61">
        <v>1035</v>
      </c>
    </row>
    <row r="11" spans="1:15" s="12" customFormat="1" ht="44.25" customHeight="1">
      <c r="A11" s="14" t="s">
        <v>797</v>
      </c>
      <c r="B11" s="61">
        <f t="shared" si="1"/>
        <v>9632</v>
      </c>
      <c r="C11" s="61">
        <v>7246</v>
      </c>
      <c r="D11" s="61">
        <v>1572</v>
      </c>
      <c r="E11" s="61">
        <v>4600</v>
      </c>
      <c r="F11" s="61">
        <v>1074</v>
      </c>
      <c r="G11" s="61">
        <v>475</v>
      </c>
      <c r="H11" s="61">
        <f t="shared" si="2"/>
        <v>574</v>
      </c>
      <c r="I11" s="61">
        <f t="shared" si="3"/>
        <v>459</v>
      </c>
      <c r="J11" s="61">
        <v>175</v>
      </c>
      <c r="K11" s="61">
        <v>284</v>
      </c>
      <c r="L11" s="61">
        <f t="shared" si="4"/>
        <v>115</v>
      </c>
      <c r="M11" s="61">
        <v>2</v>
      </c>
      <c r="N11" s="61">
        <v>113</v>
      </c>
      <c r="O11" s="61">
        <v>1337</v>
      </c>
    </row>
    <row r="12" spans="1:15" s="12" customFormat="1" ht="44.25" customHeight="1">
      <c r="A12" s="56" t="s">
        <v>484</v>
      </c>
      <c r="B12" s="61">
        <f t="shared" si="1"/>
        <v>9927</v>
      </c>
      <c r="C12" s="61">
        <v>7091</v>
      </c>
      <c r="D12" s="61">
        <v>1269</v>
      </c>
      <c r="E12" s="61">
        <v>5119</v>
      </c>
      <c r="F12" s="61">
        <v>703</v>
      </c>
      <c r="G12" s="61">
        <v>1941</v>
      </c>
      <c r="H12" s="61">
        <f t="shared" si="2"/>
        <v>286</v>
      </c>
      <c r="I12" s="61">
        <f t="shared" si="3"/>
        <v>237</v>
      </c>
      <c r="J12" s="61">
        <v>76</v>
      </c>
      <c r="K12" s="61">
        <v>161</v>
      </c>
      <c r="L12" s="61">
        <f t="shared" si="4"/>
        <v>49</v>
      </c>
      <c r="M12" s="61">
        <v>0</v>
      </c>
      <c r="N12" s="61">
        <v>49</v>
      </c>
      <c r="O12" s="61">
        <v>609</v>
      </c>
    </row>
    <row r="13" spans="1:15" s="15" customFormat="1" ht="44.25" customHeight="1">
      <c r="A13" s="10" t="s">
        <v>469</v>
      </c>
      <c r="B13" s="62">
        <f t="shared" si="1"/>
        <v>7499</v>
      </c>
      <c r="C13" s="62">
        <v>6446</v>
      </c>
      <c r="D13" s="62">
        <v>859</v>
      </c>
      <c r="E13" s="62">
        <v>4964</v>
      </c>
      <c r="F13" s="62">
        <v>623</v>
      </c>
      <c r="G13" s="62">
        <v>127</v>
      </c>
      <c r="H13" s="62">
        <f aca="true" t="shared" si="5" ref="H13:H18">I13+L13</f>
        <v>321</v>
      </c>
      <c r="I13" s="62">
        <f aca="true" t="shared" si="6" ref="I13:I18">SUM(J13:K13)</f>
        <v>265</v>
      </c>
      <c r="J13" s="62">
        <v>80</v>
      </c>
      <c r="K13" s="62">
        <v>185</v>
      </c>
      <c r="L13" s="62">
        <f aca="true" t="shared" si="7" ref="L13:L18">SUM(M13:N13)</f>
        <v>56</v>
      </c>
      <c r="M13" s="62">
        <v>1</v>
      </c>
      <c r="N13" s="62">
        <v>55</v>
      </c>
      <c r="O13" s="62">
        <v>605</v>
      </c>
    </row>
    <row r="14" spans="1:15" s="15" customFormat="1" ht="44.25" customHeight="1">
      <c r="A14" s="10" t="s">
        <v>470</v>
      </c>
      <c r="B14" s="62">
        <f>C14+G14+H14+O14</f>
        <v>8760</v>
      </c>
      <c r="C14" s="62">
        <f>D14+E14+F14</f>
        <v>7322</v>
      </c>
      <c r="D14" s="62">
        <v>583</v>
      </c>
      <c r="E14" s="62">
        <v>6215</v>
      </c>
      <c r="F14" s="62">
        <v>524</v>
      </c>
      <c r="G14" s="62">
        <v>187</v>
      </c>
      <c r="H14" s="62">
        <f t="shared" si="5"/>
        <v>286</v>
      </c>
      <c r="I14" s="62">
        <f t="shared" si="6"/>
        <v>242</v>
      </c>
      <c r="J14" s="62">
        <v>65</v>
      </c>
      <c r="K14" s="62">
        <v>177</v>
      </c>
      <c r="L14" s="62">
        <f t="shared" si="7"/>
        <v>44</v>
      </c>
      <c r="M14" s="62">
        <v>0</v>
      </c>
      <c r="N14" s="62">
        <v>44</v>
      </c>
      <c r="O14" s="62">
        <v>965</v>
      </c>
    </row>
    <row r="15" spans="1:15" s="15" customFormat="1" ht="44.25" customHeight="1">
      <c r="A15" s="10" t="s">
        <v>471</v>
      </c>
      <c r="B15" s="62">
        <f t="shared" si="1"/>
        <v>8871</v>
      </c>
      <c r="C15" s="62">
        <f>D15+E15+F15</f>
        <v>7254</v>
      </c>
      <c r="D15" s="62">
        <v>486</v>
      </c>
      <c r="E15" s="62">
        <v>6336</v>
      </c>
      <c r="F15" s="62">
        <v>432</v>
      </c>
      <c r="G15" s="62">
        <v>204</v>
      </c>
      <c r="H15" s="62">
        <f t="shared" si="5"/>
        <v>292</v>
      </c>
      <c r="I15" s="62">
        <f t="shared" si="6"/>
        <v>235</v>
      </c>
      <c r="J15" s="62">
        <v>73</v>
      </c>
      <c r="K15" s="62">
        <v>162</v>
      </c>
      <c r="L15" s="62">
        <f t="shared" si="7"/>
        <v>57</v>
      </c>
      <c r="M15" s="62">
        <v>0</v>
      </c>
      <c r="N15" s="62">
        <v>57</v>
      </c>
      <c r="O15" s="62">
        <v>1121</v>
      </c>
    </row>
    <row r="16" spans="1:15" s="15" customFormat="1" ht="44.25" customHeight="1">
      <c r="A16" s="10" t="s">
        <v>762</v>
      </c>
      <c r="B16" s="61">
        <f>C16+G16+H16+O16</f>
        <v>9466</v>
      </c>
      <c r="C16" s="62">
        <f>D16+E16+F16</f>
        <v>7983</v>
      </c>
      <c r="D16" s="62">
        <v>441</v>
      </c>
      <c r="E16" s="62">
        <v>7194</v>
      </c>
      <c r="F16" s="62">
        <v>348</v>
      </c>
      <c r="G16" s="62">
        <v>155</v>
      </c>
      <c r="H16" s="61">
        <f t="shared" si="5"/>
        <v>272</v>
      </c>
      <c r="I16" s="62">
        <f t="shared" si="6"/>
        <v>227</v>
      </c>
      <c r="J16" s="62">
        <v>73</v>
      </c>
      <c r="K16" s="62">
        <v>154</v>
      </c>
      <c r="L16" s="62">
        <f t="shared" si="7"/>
        <v>45</v>
      </c>
      <c r="M16" s="62">
        <v>0</v>
      </c>
      <c r="N16" s="62">
        <v>45</v>
      </c>
      <c r="O16" s="62">
        <v>1056</v>
      </c>
    </row>
    <row r="17" spans="1:15" s="15" customFormat="1" ht="44.25" customHeight="1">
      <c r="A17" s="10" t="s">
        <v>472</v>
      </c>
      <c r="B17" s="61">
        <f t="shared" si="1"/>
        <v>8780</v>
      </c>
      <c r="C17" s="62">
        <f>D17+E17+F17</f>
        <v>7344</v>
      </c>
      <c r="D17" s="62">
        <v>437</v>
      </c>
      <c r="E17" s="62">
        <v>6632</v>
      </c>
      <c r="F17" s="62">
        <v>275</v>
      </c>
      <c r="G17" s="62">
        <v>114</v>
      </c>
      <c r="H17" s="61">
        <f t="shared" si="5"/>
        <v>284</v>
      </c>
      <c r="I17" s="62">
        <f t="shared" si="6"/>
        <v>232</v>
      </c>
      <c r="J17" s="62">
        <v>54</v>
      </c>
      <c r="K17" s="62">
        <v>178</v>
      </c>
      <c r="L17" s="62">
        <f t="shared" si="7"/>
        <v>52</v>
      </c>
      <c r="M17" s="62">
        <v>0</v>
      </c>
      <c r="N17" s="62">
        <v>52</v>
      </c>
      <c r="O17" s="62">
        <v>1038</v>
      </c>
    </row>
    <row r="18" spans="1:15" s="15" customFormat="1" ht="44.25" customHeight="1" thickBot="1">
      <c r="A18" s="10" t="s">
        <v>274</v>
      </c>
      <c r="B18" s="61">
        <f t="shared" si="1"/>
        <v>7923</v>
      </c>
      <c r="C18" s="62">
        <f>D18+E18+F18</f>
        <v>6664</v>
      </c>
      <c r="D18" s="62">
        <v>378</v>
      </c>
      <c r="E18" s="62">
        <v>6096</v>
      </c>
      <c r="F18" s="62">
        <v>190</v>
      </c>
      <c r="G18" s="62">
        <v>89</v>
      </c>
      <c r="H18" s="61">
        <f t="shared" si="5"/>
        <v>252</v>
      </c>
      <c r="I18" s="62">
        <f t="shared" si="6"/>
        <v>226</v>
      </c>
      <c r="J18" s="62">
        <v>60</v>
      </c>
      <c r="K18" s="62">
        <v>166</v>
      </c>
      <c r="L18" s="62">
        <f t="shared" si="7"/>
        <v>26</v>
      </c>
      <c r="M18" s="62">
        <v>1</v>
      </c>
      <c r="N18" s="62">
        <v>25</v>
      </c>
      <c r="O18" s="62">
        <v>918</v>
      </c>
    </row>
    <row r="19" spans="1:15" s="2" customFormat="1" ht="19.5" customHeight="1">
      <c r="A19" s="644" t="s">
        <v>503</v>
      </c>
      <c r="B19" s="630"/>
      <c r="C19" s="630"/>
      <c r="D19" s="630"/>
      <c r="E19" s="630"/>
      <c r="F19" s="630"/>
      <c r="G19" s="630"/>
      <c r="H19" s="630"/>
      <c r="I19" s="630"/>
      <c r="J19" s="630"/>
      <c r="K19" s="630"/>
      <c r="L19" s="630"/>
      <c r="M19" s="630"/>
      <c r="N19" s="630"/>
      <c r="O19" s="630"/>
    </row>
    <row r="20" spans="1:15" ht="19.5" customHeight="1">
      <c r="A20" s="18"/>
      <c r="B20" s="37"/>
      <c r="C20" s="37"/>
      <c r="D20" s="37"/>
      <c r="E20" s="37"/>
      <c r="F20" s="37"/>
      <c r="G20" s="37"/>
      <c r="H20" s="37"/>
      <c r="I20" s="37"/>
      <c r="J20" s="37"/>
      <c r="K20" s="37"/>
      <c r="L20" s="37"/>
      <c r="M20" s="37"/>
      <c r="N20" s="37"/>
      <c r="O20" s="37"/>
    </row>
  </sheetData>
  <mergeCells count="18">
    <mergeCell ref="A1:H1"/>
    <mergeCell ref="A2:H2"/>
    <mergeCell ref="I1:O1"/>
    <mergeCell ref="I2:N2"/>
    <mergeCell ref="A19:O19"/>
    <mergeCell ref="G3:G5"/>
    <mergeCell ref="H3:N3"/>
    <mergeCell ref="H4:H5"/>
    <mergeCell ref="I4:K4"/>
    <mergeCell ref="L4:N4"/>
    <mergeCell ref="O3:O5"/>
    <mergeCell ref="C3:F3"/>
    <mergeCell ref="A3:A5"/>
    <mergeCell ref="B3:B5"/>
    <mergeCell ref="C4:C5"/>
    <mergeCell ref="D4:D5"/>
    <mergeCell ref="E4:E5"/>
    <mergeCell ref="F4:F5"/>
  </mergeCells>
  <printOptions/>
  <pageMargins left="0.6299212598425197" right="0" top="0.5905511811023623" bottom="0.7874015748031497"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20"/>
  <sheetViews>
    <sheetView workbookViewId="0" topLeftCell="A16">
      <selection activeCell="A19" sqref="A19:O19"/>
    </sheetView>
  </sheetViews>
  <sheetFormatPr defaultColWidth="9.00390625" defaultRowHeight="74.25" customHeight="1"/>
  <cols>
    <col min="1" max="1" width="9.50390625" style="19" customWidth="1"/>
    <col min="2" max="5" width="10.625" style="1" customWidth="1"/>
    <col min="6" max="6" width="12.625" style="1" customWidth="1"/>
    <col min="7" max="8" width="10.625" style="1" customWidth="1"/>
    <col min="9" max="10" width="11.625" style="1" customWidth="1"/>
    <col min="11" max="11" width="12.625" style="1" customWidth="1"/>
    <col min="12" max="13" width="11.625" style="1" customWidth="1"/>
    <col min="14" max="14" width="12.625" style="1" customWidth="1"/>
    <col min="15" max="15" width="11.625" style="1" customWidth="1"/>
    <col min="16" max="16384" width="8.25390625" style="1" customWidth="1"/>
  </cols>
  <sheetData>
    <row r="1" spans="1:15" ht="33" customHeight="1">
      <c r="A1" s="666" t="s">
        <v>504</v>
      </c>
      <c r="B1" s="666"/>
      <c r="C1" s="666"/>
      <c r="D1" s="666"/>
      <c r="E1" s="666"/>
      <c r="F1" s="666"/>
      <c r="G1" s="666"/>
      <c r="H1" s="666"/>
      <c r="I1" s="667" t="s">
        <v>486</v>
      </c>
      <c r="J1" s="667"/>
      <c r="K1" s="667"/>
      <c r="L1" s="667"/>
      <c r="M1" s="667"/>
      <c r="N1" s="667"/>
      <c r="O1" s="667"/>
    </row>
    <row r="2" spans="1:15" s="5" customFormat="1" ht="33" customHeight="1">
      <c r="A2" s="668" t="s">
        <v>487</v>
      </c>
      <c r="B2" s="668"/>
      <c r="C2" s="668"/>
      <c r="D2" s="668"/>
      <c r="E2" s="668"/>
      <c r="F2" s="668"/>
      <c r="G2" s="668"/>
      <c r="H2" s="668"/>
      <c r="I2" s="624" t="s">
        <v>498</v>
      </c>
      <c r="J2" s="624"/>
      <c r="K2" s="624"/>
      <c r="L2" s="624"/>
      <c r="M2" s="624"/>
      <c r="N2" s="624"/>
      <c r="O2" s="20" t="s">
        <v>802</v>
      </c>
    </row>
    <row r="3" spans="1:16" s="5" customFormat="1" ht="29.25" customHeight="1">
      <c r="A3" s="674" t="s">
        <v>454</v>
      </c>
      <c r="B3" s="649" t="s">
        <v>455</v>
      </c>
      <c r="C3" s="675" t="s">
        <v>499</v>
      </c>
      <c r="D3" s="675"/>
      <c r="E3" s="675"/>
      <c r="F3" s="675"/>
      <c r="G3" s="673" t="s">
        <v>457</v>
      </c>
      <c r="H3" s="640" t="s">
        <v>490</v>
      </c>
      <c r="I3" s="631"/>
      <c r="J3" s="631"/>
      <c r="K3" s="631"/>
      <c r="L3" s="631"/>
      <c r="M3" s="631"/>
      <c r="N3" s="632"/>
      <c r="O3" s="672" t="s">
        <v>483</v>
      </c>
      <c r="P3" s="34"/>
    </row>
    <row r="4" spans="1:16" s="5" customFormat="1" ht="29.25" customHeight="1">
      <c r="A4" s="674"/>
      <c r="B4" s="649"/>
      <c r="C4" s="633" t="s">
        <v>458</v>
      </c>
      <c r="D4" s="635" t="s">
        <v>500</v>
      </c>
      <c r="E4" s="633" t="s">
        <v>501</v>
      </c>
      <c r="F4" s="637" t="s">
        <v>502</v>
      </c>
      <c r="G4" s="672"/>
      <c r="H4" s="675" t="s">
        <v>458</v>
      </c>
      <c r="I4" s="638" t="s">
        <v>476</v>
      </c>
      <c r="J4" s="638"/>
      <c r="K4" s="674"/>
      <c r="L4" s="643" t="s">
        <v>477</v>
      </c>
      <c r="M4" s="638"/>
      <c r="N4" s="674"/>
      <c r="O4" s="672"/>
      <c r="P4" s="34"/>
    </row>
    <row r="5" spans="1:16" s="5" customFormat="1" ht="39" customHeight="1">
      <c r="A5" s="674"/>
      <c r="B5" s="649"/>
      <c r="C5" s="634"/>
      <c r="D5" s="629"/>
      <c r="E5" s="634"/>
      <c r="F5" s="629"/>
      <c r="G5" s="672"/>
      <c r="H5" s="675"/>
      <c r="I5" s="59" t="s">
        <v>494</v>
      </c>
      <c r="J5" s="9" t="s">
        <v>479</v>
      </c>
      <c r="K5" s="8" t="s">
        <v>142</v>
      </c>
      <c r="L5" s="9" t="s">
        <v>494</v>
      </c>
      <c r="M5" s="9" t="s">
        <v>803</v>
      </c>
      <c r="N5" s="8" t="s">
        <v>142</v>
      </c>
      <c r="O5" s="672"/>
      <c r="P5" s="34"/>
    </row>
    <row r="6" spans="1:16" s="5" customFormat="1" ht="44.25" customHeight="1">
      <c r="A6" s="10" t="s">
        <v>462</v>
      </c>
      <c r="B6" s="61">
        <f>SUM(B7:B18)</f>
        <v>85426</v>
      </c>
      <c r="C6" s="61">
        <f aca="true" t="shared" si="0" ref="C6:O6">SUM(C7:C18)</f>
        <v>78956</v>
      </c>
      <c r="D6" s="61">
        <f t="shared" si="0"/>
        <v>10275</v>
      </c>
      <c r="E6" s="61">
        <f t="shared" si="0"/>
        <v>58893</v>
      </c>
      <c r="F6" s="61">
        <f t="shared" si="0"/>
        <v>9788</v>
      </c>
      <c r="G6" s="61">
        <f t="shared" si="0"/>
        <v>841</v>
      </c>
      <c r="H6" s="61">
        <f t="shared" si="0"/>
        <v>1626</v>
      </c>
      <c r="I6" s="61">
        <f t="shared" si="0"/>
        <v>1493</v>
      </c>
      <c r="J6" s="61">
        <f t="shared" si="0"/>
        <v>610</v>
      </c>
      <c r="K6" s="61">
        <f t="shared" si="0"/>
        <v>883</v>
      </c>
      <c r="L6" s="61">
        <f t="shared" si="0"/>
        <v>133</v>
      </c>
      <c r="M6" s="61">
        <f t="shared" si="0"/>
        <v>6</v>
      </c>
      <c r="N6" s="61">
        <f t="shared" si="0"/>
        <v>127</v>
      </c>
      <c r="O6" s="61">
        <f t="shared" si="0"/>
        <v>4003</v>
      </c>
      <c r="P6" s="34"/>
    </row>
    <row r="7" spans="1:15" s="12" customFormat="1" ht="44.25" customHeight="1">
      <c r="A7" s="10" t="s">
        <v>463</v>
      </c>
      <c r="B7" s="61">
        <f aca="true" t="shared" si="1" ref="B7:B13">C7+G7+H7+O7</f>
        <v>315</v>
      </c>
      <c r="C7" s="61">
        <f aca="true" t="shared" si="2" ref="C7:C13">SUM(D7:F7)</f>
        <v>144</v>
      </c>
      <c r="D7" s="61">
        <v>53</v>
      </c>
      <c r="E7" s="61">
        <v>68</v>
      </c>
      <c r="F7" s="61">
        <v>23</v>
      </c>
      <c r="G7" s="61">
        <v>29</v>
      </c>
      <c r="H7" s="61">
        <f aca="true" t="shared" si="3" ref="H7:H13">I7+L7</f>
        <v>84</v>
      </c>
      <c r="I7" s="61">
        <f aca="true" t="shared" si="4" ref="I7:I13">SUM(J7:K7)</f>
        <v>75</v>
      </c>
      <c r="J7" s="61">
        <v>24</v>
      </c>
      <c r="K7" s="61">
        <v>51</v>
      </c>
      <c r="L7" s="61">
        <f aca="true" t="shared" si="5" ref="L7:L13">SUM(M7:N7)</f>
        <v>9</v>
      </c>
      <c r="M7" s="61">
        <v>1</v>
      </c>
      <c r="N7" s="61">
        <v>8</v>
      </c>
      <c r="O7" s="61">
        <v>58</v>
      </c>
    </row>
    <row r="8" spans="1:15" s="12" customFormat="1" ht="44.25" customHeight="1">
      <c r="A8" s="10" t="s">
        <v>464</v>
      </c>
      <c r="B8" s="61">
        <f t="shared" si="1"/>
        <v>3894</v>
      </c>
      <c r="C8" s="61">
        <f t="shared" si="2"/>
        <v>3180</v>
      </c>
      <c r="D8" s="61">
        <v>929</v>
      </c>
      <c r="E8" s="61">
        <v>1572</v>
      </c>
      <c r="F8" s="61">
        <v>679</v>
      </c>
      <c r="G8" s="61">
        <v>92</v>
      </c>
      <c r="H8" s="61">
        <f t="shared" si="3"/>
        <v>203</v>
      </c>
      <c r="I8" s="61">
        <f t="shared" si="4"/>
        <v>180</v>
      </c>
      <c r="J8" s="61">
        <v>61</v>
      </c>
      <c r="K8" s="61">
        <v>119</v>
      </c>
      <c r="L8" s="61">
        <f t="shared" si="5"/>
        <v>23</v>
      </c>
      <c r="M8" s="61">
        <v>2</v>
      </c>
      <c r="N8" s="61">
        <v>21</v>
      </c>
      <c r="O8" s="61">
        <v>419</v>
      </c>
    </row>
    <row r="9" spans="1:15" s="12" customFormat="1" ht="44.25" customHeight="1">
      <c r="A9" s="10" t="s">
        <v>465</v>
      </c>
      <c r="B9" s="61">
        <f t="shared" si="1"/>
        <v>4623</v>
      </c>
      <c r="C9" s="61">
        <f t="shared" si="2"/>
        <v>3973</v>
      </c>
      <c r="D9" s="61">
        <v>1041</v>
      </c>
      <c r="E9" s="61">
        <v>2126</v>
      </c>
      <c r="F9" s="61">
        <v>806</v>
      </c>
      <c r="G9" s="61">
        <v>89</v>
      </c>
      <c r="H9" s="61">
        <f t="shared" si="3"/>
        <v>195</v>
      </c>
      <c r="I9" s="61">
        <f t="shared" si="4"/>
        <v>174</v>
      </c>
      <c r="J9" s="61">
        <v>68</v>
      </c>
      <c r="K9" s="61">
        <v>106</v>
      </c>
      <c r="L9" s="61">
        <f t="shared" si="5"/>
        <v>21</v>
      </c>
      <c r="M9" s="61">
        <v>1</v>
      </c>
      <c r="N9" s="61">
        <v>20</v>
      </c>
      <c r="O9" s="61">
        <v>366</v>
      </c>
    </row>
    <row r="10" spans="1:15" s="12" customFormat="1" ht="44.25" customHeight="1">
      <c r="A10" s="10" t="s">
        <v>466</v>
      </c>
      <c r="B10" s="61">
        <f t="shared" si="1"/>
        <v>6351</v>
      </c>
      <c r="C10" s="61">
        <f t="shared" si="2"/>
        <v>5791</v>
      </c>
      <c r="D10" s="61">
        <v>1200</v>
      </c>
      <c r="E10" s="61">
        <v>3572</v>
      </c>
      <c r="F10" s="61">
        <v>1019</v>
      </c>
      <c r="G10" s="61">
        <v>86</v>
      </c>
      <c r="H10" s="61">
        <f t="shared" si="3"/>
        <v>180</v>
      </c>
      <c r="I10" s="61">
        <f t="shared" si="4"/>
        <v>161</v>
      </c>
      <c r="J10" s="61">
        <v>62</v>
      </c>
      <c r="K10" s="61">
        <v>99</v>
      </c>
      <c r="L10" s="61">
        <f t="shared" si="5"/>
        <v>19</v>
      </c>
      <c r="M10" s="61">
        <v>0</v>
      </c>
      <c r="N10" s="61">
        <v>19</v>
      </c>
      <c r="O10" s="61">
        <v>294</v>
      </c>
    </row>
    <row r="11" spans="1:15" s="12" customFormat="1" ht="44.25" customHeight="1">
      <c r="A11" s="14" t="s">
        <v>797</v>
      </c>
      <c r="B11" s="61">
        <f t="shared" si="1"/>
        <v>11701</v>
      </c>
      <c r="C11" s="61">
        <f t="shared" si="2"/>
        <v>10811</v>
      </c>
      <c r="D11" s="61">
        <v>1807</v>
      </c>
      <c r="E11" s="61">
        <v>7037</v>
      </c>
      <c r="F11" s="61">
        <v>1967</v>
      </c>
      <c r="G11" s="61">
        <v>110</v>
      </c>
      <c r="H11" s="61">
        <f t="shared" si="3"/>
        <v>250</v>
      </c>
      <c r="I11" s="61">
        <f t="shared" si="4"/>
        <v>229</v>
      </c>
      <c r="J11" s="61">
        <v>88</v>
      </c>
      <c r="K11" s="61">
        <v>141</v>
      </c>
      <c r="L11" s="61">
        <f t="shared" si="5"/>
        <v>21</v>
      </c>
      <c r="M11" s="61">
        <v>2</v>
      </c>
      <c r="N11" s="61">
        <v>19</v>
      </c>
      <c r="O11" s="61">
        <v>530</v>
      </c>
    </row>
    <row r="12" spans="1:15" s="12" customFormat="1" ht="44.25" customHeight="1">
      <c r="A12" s="56" t="s">
        <v>484</v>
      </c>
      <c r="B12" s="61">
        <f t="shared" si="1"/>
        <v>8854</v>
      </c>
      <c r="C12" s="61">
        <f t="shared" si="2"/>
        <v>8432</v>
      </c>
      <c r="D12" s="61">
        <v>1256</v>
      </c>
      <c r="E12" s="61">
        <v>5921</v>
      </c>
      <c r="F12" s="61">
        <v>1255</v>
      </c>
      <c r="G12" s="61">
        <v>79</v>
      </c>
      <c r="H12" s="61">
        <f t="shared" si="3"/>
        <v>117</v>
      </c>
      <c r="I12" s="61">
        <f t="shared" si="4"/>
        <v>109</v>
      </c>
      <c r="J12" s="61">
        <v>56</v>
      </c>
      <c r="K12" s="61">
        <v>53</v>
      </c>
      <c r="L12" s="61">
        <f t="shared" si="5"/>
        <v>8</v>
      </c>
      <c r="M12" s="61">
        <v>0</v>
      </c>
      <c r="N12" s="61">
        <v>8</v>
      </c>
      <c r="O12" s="61">
        <v>226</v>
      </c>
    </row>
    <row r="13" spans="1:15" s="15" customFormat="1" ht="44.25" customHeight="1">
      <c r="A13" s="10" t="s">
        <v>469</v>
      </c>
      <c r="B13" s="62">
        <f t="shared" si="1"/>
        <v>9889</v>
      </c>
      <c r="C13" s="62">
        <f t="shared" si="2"/>
        <v>9487</v>
      </c>
      <c r="D13" s="62">
        <v>1067</v>
      </c>
      <c r="E13" s="62">
        <v>7274</v>
      </c>
      <c r="F13" s="62">
        <v>1146</v>
      </c>
      <c r="G13" s="62">
        <v>54</v>
      </c>
      <c r="H13" s="62">
        <f t="shared" si="3"/>
        <v>116</v>
      </c>
      <c r="I13" s="62">
        <f t="shared" si="4"/>
        <v>111</v>
      </c>
      <c r="J13" s="62">
        <v>51</v>
      </c>
      <c r="K13" s="62">
        <v>60</v>
      </c>
      <c r="L13" s="62">
        <f t="shared" si="5"/>
        <v>5</v>
      </c>
      <c r="M13" s="62">
        <v>0</v>
      </c>
      <c r="N13" s="62">
        <v>5</v>
      </c>
      <c r="O13" s="62">
        <v>232</v>
      </c>
    </row>
    <row r="14" spans="1:15" s="15" customFormat="1" ht="44.25" customHeight="1">
      <c r="A14" s="10" t="s">
        <v>470</v>
      </c>
      <c r="B14" s="62">
        <f>C14+G14+H14+O14</f>
        <v>9366</v>
      </c>
      <c r="C14" s="62">
        <f>SUM(D14:F14)</f>
        <v>8889</v>
      </c>
      <c r="D14" s="62">
        <v>712</v>
      </c>
      <c r="E14" s="62">
        <v>7440</v>
      </c>
      <c r="F14" s="62">
        <v>737</v>
      </c>
      <c r="G14" s="62">
        <v>50</v>
      </c>
      <c r="H14" s="62">
        <f>I14+L14</f>
        <v>94</v>
      </c>
      <c r="I14" s="62">
        <f>SUM(J14:K14)</f>
        <v>85</v>
      </c>
      <c r="J14" s="62">
        <v>39</v>
      </c>
      <c r="K14" s="62">
        <v>46</v>
      </c>
      <c r="L14" s="62">
        <f>SUM(M14:N14)</f>
        <v>9</v>
      </c>
      <c r="M14" s="62">
        <v>0</v>
      </c>
      <c r="N14" s="62">
        <v>9</v>
      </c>
      <c r="O14" s="62">
        <v>333</v>
      </c>
    </row>
    <row r="15" spans="1:15" s="15" customFormat="1" ht="44.25" customHeight="1">
      <c r="A15" s="10" t="s">
        <v>471</v>
      </c>
      <c r="B15" s="62">
        <f>C15+G15+H15+O15</f>
        <v>11471</v>
      </c>
      <c r="C15" s="62">
        <f>D15+E15+F15</f>
        <v>10931</v>
      </c>
      <c r="D15" s="62">
        <v>1229</v>
      </c>
      <c r="E15" s="62">
        <v>8672</v>
      </c>
      <c r="F15" s="62">
        <v>1030</v>
      </c>
      <c r="G15" s="62">
        <v>65</v>
      </c>
      <c r="H15" s="62">
        <f>I15+L15</f>
        <v>92</v>
      </c>
      <c r="I15" s="62">
        <f>SUM(J15:K15)</f>
        <v>81</v>
      </c>
      <c r="J15" s="62">
        <v>39</v>
      </c>
      <c r="K15" s="62">
        <v>42</v>
      </c>
      <c r="L15" s="62">
        <f>SUM(M15:N15)</f>
        <v>11</v>
      </c>
      <c r="M15" s="62">
        <v>0</v>
      </c>
      <c r="N15" s="62">
        <v>11</v>
      </c>
      <c r="O15" s="62">
        <v>383</v>
      </c>
    </row>
    <row r="16" spans="1:15" s="15" customFormat="1" ht="44.25" customHeight="1">
      <c r="A16" s="10" t="s">
        <v>762</v>
      </c>
      <c r="B16" s="61">
        <f>C16+G16+H16+O16</f>
        <v>7825</v>
      </c>
      <c r="C16" s="61">
        <f>D16+E16+F16</f>
        <v>7270</v>
      </c>
      <c r="D16" s="62">
        <v>468</v>
      </c>
      <c r="E16" s="62">
        <v>6254</v>
      </c>
      <c r="F16" s="62">
        <v>548</v>
      </c>
      <c r="G16" s="62">
        <v>65</v>
      </c>
      <c r="H16" s="62">
        <f>I16+L16</f>
        <v>103</v>
      </c>
      <c r="I16" s="62">
        <f>SUM(J16:K16)</f>
        <v>100</v>
      </c>
      <c r="J16" s="62">
        <v>40</v>
      </c>
      <c r="K16" s="62">
        <v>60</v>
      </c>
      <c r="L16" s="61">
        <f>SUM(M16:N16)</f>
        <v>3</v>
      </c>
      <c r="M16" s="62">
        <v>0</v>
      </c>
      <c r="N16" s="62">
        <v>3</v>
      </c>
      <c r="O16" s="62">
        <v>387</v>
      </c>
    </row>
    <row r="17" spans="1:15" s="15" customFormat="1" ht="44.25" customHeight="1">
      <c r="A17" s="10" t="s">
        <v>472</v>
      </c>
      <c r="B17" s="61">
        <f>C17+G17+H17+O17</f>
        <v>5978</v>
      </c>
      <c r="C17" s="61">
        <f>D17+E17+F17</f>
        <v>5423</v>
      </c>
      <c r="D17" s="62">
        <v>323</v>
      </c>
      <c r="E17" s="62">
        <v>4745</v>
      </c>
      <c r="F17" s="62">
        <v>355</v>
      </c>
      <c r="G17" s="62">
        <v>60</v>
      </c>
      <c r="H17" s="62">
        <f>I17+L17</f>
        <v>104</v>
      </c>
      <c r="I17" s="62">
        <f>SUM(J17:K17)</f>
        <v>102</v>
      </c>
      <c r="J17" s="62">
        <v>47</v>
      </c>
      <c r="K17" s="62">
        <v>55</v>
      </c>
      <c r="L17" s="61">
        <f>SUM(M17:N17)</f>
        <v>2</v>
      </c>
      <c r="M17" s="62">
        <v>0</v>
      </c>
      <c r="N17" s="62">
        <v>2</v>
      </c>
      <c r="O17" s="62">
        <v>391</v>
      </c>
    </row>
    <row r="18" spans="1:15" s="15" customFormat="1" ht="44.25" customHeight="1" thickBot="1">
      <c r="A18" s="10" t="s">
        <v>274</v>
      </c>
      <c r="B18" s="61">
        <f>C18+G18+H18+O18</f>
        <v>5159</v>
      </c>
      <c r="C18" s="61">
        <f>D18+E18+F18</f>
        <v>4625</v>
      </c>
      <c r="D18" s="62">
        <v>190</v>
      </c>
      <c r="E18" s="62">
        <v>4212</v>
      </c>
      <c r="F18" s="62">
        <v>223</v>
      </c>
      <c r="G18" s="62">
        <v>62</v>
      </c>
      <c r="H18" s="62">
        <f>I18+L18</f>
        <v>88</v>
      </c>
      <c r="I18" s="62">
        <f>SUM(J18:K18)</f>
        <v>86</v>
      </c>
      <c r="J18" s="62">
        <v>35</v>
      </c>
      <c r="K18" s="62">
        <v>51</v>
      </c>
      <c r="L18" s="61">
        <f>SUM(M18:N18)</f>
        <v>2</v>
      </c>
      <c r="M18" s="62">
        <v>0</v>
      </c>
      <c r="N18" s="62">
        <v>2</v>
      </c>
      <c r="O18" s="62">
        <v>384</v>
      </c>
    </row>
    <row r="19" spans="1:15" ht="19.5" customHeight="1">
      <c r="A19" s="644" t="s">
        <v>505</v>
      </c>
      <c r="B19" s="630"/>
      <c r="C19" s="630"/>
      <c r="D19" s="630"/>
      <c r="E19" s="630"/>
      <c r="F19" s="630"/>
      <c r="G19" s="630"/>
      <c r="H19" s="630"/>
      <c r="I19" s="630"/>
      <c r="J19" s="630"/>
      <c r="K19" s="630"/>
      <c r="L19" s="630"/>
      <c r="M19" s="630"/>
      <c r="N19" s="630"/>
      <c r="O19" s="630"/>
    </row>
    <row r="20" spans="1:15" ht="19.5" customHeight="1">
      <c r="A20" s="18"/>
      <c r="B20" s="37"/>
      <c r="C20" s="37"/>
      <c r="D20" s="37"/>
      <c r="E20" s="37"/>
      <c r="F20" s="37"/>
      <c r="G20" s="37"/>
      <c r="H20" s="37"/>
      <c r="I20" s="37"/>
      <c r="J20" s="37"/>
      <c r="K20" s="37"/>
      <c r="L20" s="37"/>
      <c r="M20" s="37"/>
      <c r="N20" s="37"/>
      <c r="O20" s="37"/>
    </row>
  </sheetData>
  <mergeCells count="18">
    <mergeCell ref="A1:H1"/>
    <mergeCell ref="A2:H2"/>
    <mergeCell ref="I1:O1"/>
    <mergeCell ref="I2:N2"/>
    <mergeCell ref="A19:O19"/>
    <mergeCell ref="A3:A5"/>
    <mergeCell ref="B3:B5"/>
    <mergeCell ref="G3:G5"/>
    <mergeCell ref="C3:F3"/>
    <mergeCell ref="H3:N3"/>
    <mergeCell ref="O3:O5"/>
    <mergeCell ref="C4:C5"/>
    <mergeCell ref="D4:D5"/>
    <mergeCell ref="L4:N4"/>
    <mergeCell ref="E4:E5"/>
    <mergeCell ref="F4:F5"/>
    <mergeCell ref="H4:H5"/>
    <mergeCell ref="I4:K4"/>
  </mergeCells>
  <printOptions/>
  <pageMargins left="0.6299212598425197" right="0" top="0.5905511811023623"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19"/>
  <sheetViews>
    <sheetView workbookViewId="0" topLeftCell="A13">
      <selection activeCell="A18" sqref="A18:N18"/>
    </sheetView>
  </sheetViews>
  <sheetFormatPr defaultColWidth="9.00390625" defaultRowHeight="74.25" customHeight="1"/>
  <cols>
    <col min="1" max="1" width="10.375" style="19" customWidth="1"/>
    <col min="2" max="7" width="12.625" style="1" customWidth="1"/>
    <col min="8" max="14" width="12.125" style="1" customWidth="1"/>
    <col min="15" max="16384" width="8.25390625" style="1" customWidth="1"/>
  </cols>
  <sheetData>
    <row r="1" spans="1:14" ht="33" customHeight="1">
      <c r="A1" s="666" t="s">
        <v>506</v>
      </c>
      <c r="B1" s="666"/>
      <c r="C1" s="666"/>
      <c r="D1" s="666"/>
      <c r="E1" s="666"/>
      <c r="F1" s="666"/>
      <c r="G1" s="666"/>
      <c r="H1" s="667" t="s">
        <v>486</v>
      </c>
      <c r="I1" s="667"/>
      <c r="J1" s="667"/>
      <c r="K1" s="667"/>
      <c r="L1" s="667"/>
      <c r="M1" s="667"/>
      <c r="N1" s="667"/>
    </row>
    <row r="2" spans="1:14" s="5" customFormat="1" ht="33" customHeight="1">
      <c r="A2" s="668" t="s">
        <v>507</v>
      </c>
      <c r="B2" s="668"/>
      <c r="C2" s="668"/>
      <c r="D2" s="668"/>
      <c r="E2" s="668"/>
      <c r="F2" s="668"/>
      <c r="G2" s="668"/>
      <c r="H2" s="624" t="s">
        <v>273</v>
      </c>
      <c r="I2" s="624"/>
      <c r="J2" s="624"/>
      <c r="K2" s="624"/>
      <c r="L2" s="624"/>
      <c r="M2" s="624"/>
      <c r="N2" s="20" t="s">
        <v>802</v>
      </c>
    </row>
    <row r="3" spans="1:15" s="5" customFormat="1" ht="29.25" customHeight="1">
      <c r="A3" s="674" t="s">
        <v>454</v>
      </c>
      <c r="B3" s="649" t="s">
        <v>455</v>
      </c>
      <c r="C3" s="675" t="s">
        <v>508</v>
      </c>
      <c r="D3" s="675"/>
      <c r="E3" s="675"/>
      <c r="F3" s="640" t="s">
        <v>490</v>
      </c>
      <c r="G3" s="622"/>
      <c r="H3" s="622"/>
      <c r="I3" s="622"/>
      <c r="J3" s="622"/>
      <c r="K3" s="622"/>
      <c r="L3" s="622"/>
      <c r="M3" s="646"/>
      <c r="N3" s="672" t="s">
        <v>143</v>
      </c>
      <c r="O3" s="34"/>
    </row>
    <row r="4" spans="1:15" s="5" customFormat="1" ht="29.25" customHeight="1">
      <c r="A4" s="674"/>
      <c r="B4" s="649"/>
      <c r="C4" s="633" t="s">
        <v>458</v>
      </c>
      <c r="D4" s="635" t="s">
        <v>509</v>
      </c>
      <c r="E4" s="633" t="s">
        <v>510</v>
      </c>
      <c r="F4" s="633" t="s">
        <v>458</v>
      </c>
      <c r="G4" s="60"/>
      <c r="H4" s="625" t="s">
        <v>476</v>
      </c>
      <c r="I4" s="626"/>
      <c r="J4" s="643" t="s">
        <v>477</v>
      </c>
      <c r="K4" s="638"/>
      <c r="L4" s="674"/>
      <c r="M4" s="620" t="s">
        <v>804</v>
      </c>
      <c r="N4" s="672"/>
      <c r="O4" s="34"/>
    </row>
    <row r="5" spans="1:15" s="5" customFormat="1" ht="45" customHeight="1">
      <c r="A5" s="674"/>
      <c r="B5" s="649"/>
      <c r="C5" s="634"/>
      <c r="D5" s="629"/>
      <c r="E5" s="634"/>
      <c r="F5" s="619"/>
      <c r="G5" s="8" t="s">
        <v>494</v>
      </c>
      <c r="H5" s="54" t="s">
        <v>479</v>
      </c>
      <c r="I5" s="8" t="s">
        <v>144</v>
      </c>
      <c r="J5" s="9" t="s">
        <v>494</v>
      </c>
      <c r="K5" s="9" t="s">
        <v>803</v>
      </c>
      <c r="L5" s="8" t="s">
        <v>144</v>
      </c>
      <c r="M5" s="621"/>
      <c r="N5" s="672"/>
      <c r="O5" s="34"/>
    </row>
    <row r="6" spans="1:15" s="5" customFormat="1" ht="46.5" customHeight="1">
      <c r="A6" s="10" t="s">
        <v>462</v>
      </c>
      <c r="B6" s="61">
        <f>SUM(B7:B17)</f>
        <v>130804</v>
      </c>
      <c r="C6" s="61">
        <f aca="true" t="shared" si="0" ref="C6:J6">SUM(C7:C17)</f>
        <v>128537</v>
      </c>
      <c r="D6" s="61">
        <f t="shared" si="0"/>
        <v>99129</v>
      </c>
      <c r="E6" s="61">
        <f t="shared" si="0"/>
        <v>29408</v>
      </c>
      <c r="F6" s="61">
        <f t="shared" si="0"/>
        <v>959</v>
      </c>
      <c r="G6" s="61">
        <f t="shared" si="0"/>
        <v>443</v>
      </c>
      <c r="H6" s="61">
        <f t="shared" si="0"/>
        <v>2</v>
      </c>
      <c r="I6" s="61">
        <f t="shared" si="0"/>
        <v>441</v>
      </c>
      <c r="J6" s="61">
        <f t="shared" si="0"/>
        <v>450</v>
      </c>
      <c r="K6" s="61">
        <f>SUM(K7:K17)</f>
        <v>0</v>
      </c>
      <c r="L6" s="61">
        <f>SUM(L7:L17)</f>
        <v>450</v>
      </c>
      <c r="M6" s="61">
        <f>SUM(M7:M17)</f>
        <v>66</v>
      </c>
      <c r="N6" s="61">
        <f>SUM(N7:N17)</f>
        <v>1308</v>
      </c>
      <c r="O6" s="34"/>
    </row>
    <row r="7" spans="1:14" s="12" customFormat="1" ht="46.5" customHeight="1">
      <c r="A7" s="10" t="s">
        <v>464</v>
      </c>
      <c r="B7" s="61">
        <f aca="true" t="shared" si="1" ref="B7:B12">C7+F7+N7</f>
        <v>6715</v>
      </c>
      <c r="C7" s="61">
        <f aca="true" t="shared" si="2" ref="C7:C12">SUM(D7:E7)</f>
        <v>6655</v>
      </c>
      <c r="D7" s="61">
        <v>5982</v>
      </c>
      <c r="E7" s="61">
        <v>673</v>
      </c>
      <c r="F7" s="61">
        <f aca="true" t="shared" si="3" ref="F7:F12">G7+J7+M7</f>
        <v>42</v>
      </c>
      <c r="G7" s="61">
        <f aca="true" t="shared" si="4" ref="G7:G12">SUM(H7:I7)</f>
        <v>12</v>
      </c>
      <c r="H7" s="61">
        <v>0</v>
      </c>
      <c r="I7" s="61">
        <v>12</v>
      </c>
      <c r="J7" s="61">
        <f aca="true" t="shared" si="5" ref="J7:J12">SUM(K7:L7)</f>
        <v>28</v>
      </c>
      <c r="K7" s="61">
        <v>0</v>
      </c>
      <c r="L7" s="61">
        <v>28</v>
      </c>
      <c r="M7" s="63">
        <v>2</v>
      </c>
      <c r="N7" s="61">
        <v>18</v>
      </c>
    </row>
    <row r="8" spans="1:14" s="12" customFormat="1" ht="46.5" customHeight="1">
      <c r="A8" s="10" t="s">
        <v>465</v>
      </c>
      <c r="B8" s="61">
        <f t="shared" si="1"/>
        <v>11555</v>
      </c>
      <c r="C8" s="61">
        <f t="shared" si="2"/>
        <v>11380</v>
      </c>
      <c r="D8" s="61">
        <v>9555</v>
      </c>
      <c r="E8" s="61">
        <v>1825</v>
      </c>
      <c r="F8" s="61">
        <f t="shared" si="3"/>
        <v>126</v>
      </c>
      <c r="G8" s="61">
        <f t="shared" si="4"/>
        <v>41</v>
      </c>
      <c r="H8" s="61">
        <v>0</v>
      </c>
      <c r="I8" s="61">
        <v>41</v>
      </c>
      <c r="J8" s="61">
        <f t="shared" si="5"/>
        <v>76</v>
      </c>
      <c r="K8" s="61">
        <v>0</v>
      </c>
      <c r="L8" s="61">
        <v>76</v>
      </c>
      <c r="M8" s="61">
        <v>9</v>
      </c>
      <c r="N8" s="61">
        <v>49</v>
      </c>
    </row>
    <row r="9" spans="1:14" s="12" customFormat="1" ht="46.5" customHeight="1">
      <c r="A9" s="10" t="s">
        <v>466</v>
      </c>
      <c r="B9" s="61">
        <f t="shared" si="1"/>
        <v>12054</v>
      </c>
      <c r="C9" s="61">
        <f t="shared" si="2"/>
        <v>11897</v>
      </c>
      <c r="D9" s="61">
        <v>9444</v>
      </c>
      <c r="E9" s="61">
        <v>2453</v>
      </c>
      <c r="F9" s="61">
        <f t="shared" si="3"/>
        <v>101</v>
      </c>
      <c r="G9" s="61">
        <f t="shared" si="4"/>
        <v>30</v>
      </c>
      <c r="H9" s="61">
        <v>0</v>
      </c>
      <c r="I9" s="61">
        <v>30</v>
      </c>
      <c r="J9" s="61">
        <f t="shared" si="5"/>
        <v>62</v>
      </c>
      <c r="K9" s="61">
        <v>0</v>
      </c>
      <c r="L9" s="61">
        <v>62</v>
      </c>
      <c r="M9" s="61">
        <v>9</v>
      </c>
      <c r="N9" s="61">
        <v>56</v>
      </c>
    </row>
    <row r="10" spans="1:14" s="12" customFormat="1" ht="46.5" customHeight="1">
      <c r="A10" s="14" t="s">
        <v>137</v>
      </c>
      <c r="B10" s="61">
        <f t="shared" si="1"/>
        <v>18589</v>
      </c>
      <c r="C10" s="61">
        <f t="shared" si="2"/>
        <v>18302</v>
      </c>
      <c r="D10" s="61">
        <v>13533</v>
      </c>
      <c r="E10" s="61">
        <v>4769</v>
      </c>
      <c r="F10" s="61">
        <f t="shared" si="3"/>
        <v>168</v>
      </c>
      <c r="G10" s="61">
        <f t="shared" si="4"/>
        <v>79</v>
      </c>
      <c r="H10" s="61">
        <v>0</v>
      </c>
      <c r="I10" s="61">
        <v>79</v>
      </c>
      <c r="J10" s="61">
        <f t="shared" si="5"/>
        <v>78</v>
      </c>
      <c r="K10" s="61">
        <v>0</v>
      </c>
      <c r="L10" s="61">
        <v>78</v>
      </c>
      <c r="M10" s="61">
        <v>11</v>
      </c>
      <c r="N10" s="61">
        <v>119</v>
      </c>
    </row>
    <row r="11" spans="1:14" s="12" customFormat="1" ht="46.5" customHeight="1">
      <c r="A11" s="56" t="s">
        <v>484</v>
      </c>
      <c r="B11" s="61">
        <f t="shared" si="1"/>
        <v>9952</v>
      </c>
      <c r="C11" s="61">
        <f t="shared" si="2"/>
        <v>9805</v>
      </c>
      <c r="D11" s="61">
        <v>7563</v>
      </c>
      <c r="E11" s="61">
        <v>2242</v>
      </c>
      <c r="F11" s="61">
        <f t="shared" si="3"/>
        <v>92</v>
      </c>
      <c r="G11" s="61">
        <f t="shared" si="4"/>
        <v>51</v>
      </c>
      <c r="H11" s="61">
        <v>0</v>
      </c>
      <c r="I11" s="61">
        <v>51</v>
      </c>
      <c r="J11" s="61">
        <f t="shared" si="5"/>
        <v>36</v>
      </c>
      <c r="K11" s="61">
        <v>0</v>
      </c>
      <c r="L11" s="61">
        <v>36</v>
      </c>
      <c r="M11" s="61">
        <v>5</v>
      </c>
      <c r="N11" s="61">
        <v>55</v>
      </c>
    </row>
    <row r="12" spans="1:14" s="15" customFormat="1" ht="46.5" customHeight="1">
      <c r="A12" s="10" t="s">
        <v>469</v>
      </c>
      <c r="B12" s="62">
        <f t="shared" si="1"/>
        <v>10240</v>
      </c>
      <c r="C12" s="62">
        <f t="shared" si="2"/>
        <v>10053</v>
      </c>
      <c r="D12" s="62">
        <v>8096</v>
      </c>
      <c r="E12" s="62">
        <v>1957</v>
      </c>
      <c r="F12" s="62">
        <f t="shared" si="3"/>
        <v>79</v>
      </c>
      <c r="G12" s="62">
        <f t="shared" si="4"/>
        <v>51</v>
      </c>
      <c r="H12" s="62">
        <v>0</v>
      </c>
      <c r="I12" s="62">
        <v>51</v>
      </c>
      <c r="J12" s="62">
        <f t="shared" si="5"/>
        <v>24</v>
      </c>
      <c r="K12" s="62">
        <v>0</v>
      </c>
      <c r="L12" s="62">
        <v>24</v>
      </c>
      <c r="M12" s="62">
        <v>4</v>
      </c>
      <c r="N12" s="62">
        <v>108</v>
      </c>
    </row>
    <row r="13" spans="1:14" s="15" customFormat="1" ht="46.5" customHeight="1">
      <c r="A13" s="10" t="s">
        <v>470</v>
      </c>
      <c r="B13" s="62">
        <f>C13+F13+N13</f>
        <v>10707</v>
      </c>
      <c r="C13" s="62">
        <f>SUM(D13:E13)</f>
        <v>10435</v>
      </c>
      <c r="D13" s="62">
        <v>8391</v>
      </c>
      <c r="E13" s="62">
        <v>2044</v>
      </c>
      <c r="F13" s="62">
        <f>G13+J13+M13</f>
        <v>71</v>
      </c>
      <c r="G13" s="62">
        <f>SUM(H13:I13)</f>
        <v>37</v>
      </c>
      <c r="H13" s="62">
        <v>0</v>
      </c>
      <c r="I13" s="62">
        <v>37</v>
      </c>
      <c r="J13" s="62">
        <f>SUM(K13:L13)</f>
        <v>29</v>
      </c>
      <c r="K13" s="62">
        <v>0</v>
      </c>
      <c r="L13" s="62">
        <v>29</v>
      </c>
      <c r="M13" s="62">
        <v>5</v>
      </c>
      <c r="N13" s="62">
        <v>201</v>
      </c>
    </row>
    <row r="14" spans="1:14" s="15" customFormat="1" ht="46.5" customHeight="1">
      <c r="A14" s="10" t="s">
        <v>471</v>
      </c>
      <c r="B14" s="62">
        <f>C14+F14+N14</f>
        <v>14414</v>
      </c>
      <c r="C14" s="62">
        <f>SUM(D14:E14)</f>
        <v>14144</v>
      </c>
      <c r="D14" s="62">
        <v>11438</v>
      </c>
      <c r="E14" s="62">
        <v>2706</v>
      </c>
      <c r="F14" s="62">
        <f>G14+J14+M14</f>
        <v>63</v>
      </c>
      <c r="G14" s="62">
        <f>SUM(H14:I14)</f>
        <v>31</v>
      </c>
      <c r="H14" s="62">
        <v>0</v>
      </c>
      <c r="I14" s="62">
        <v>31</v>
      </c>
      <c r="J14" s="62">
        <f>SUM(K14:L14)</f>
        <v>26</v>
      </c>
      <c r="K14" s="62">
        <v>0</v>
      </c>
      <c r="L14" s="62">
        <v>26</v>
      </c>
      <c r="M14" s="62">
        <v>6</v>
      </c>
      <c r="N14" s="62">
        <v>207</v>
      </c>
    </row>
    <row r="15" spans="1:14" s="15" customFormat="1" ht="46.5" customHeight="1">
      <c r="A15" s="10" t="s">
        <v>762</v>
      </c>
      <c r="B15" s="62">
        <f>C15+F15+N15</f>
        <v>15163</v>
      </c>
      <c r="C15" s="61">
        <f>SUM(D15:E15)</f>
        <v>14906</v>
      </c>
      <c r="D15" s="62">
        <v>11238</v>
      </c>
      <c r="E15" s="62">
        <v>3668</v>
      </c>
      <c r="F15" s="62">
        <f>G15+J15+M15</f>
        <v>81</v>
      </c>
      <c r="G15" s="61">
        <f>SUM(H15:I15)</f>
        <v>46</v>
      </c>
      <c r="H15" s="62">
        <v>1</v>
      </c>
      <c r="I15" s="62">
        <v>45</v>
      </c>
      <c r="J15" s="62">
        <f>SUM(K15:L15)</f>
        <v>31</v>
      </c>
      <c r="K15" s="62">
        <v>0</v>
      </c>
      <c r="L15" s="62">
        <v>31</v>
      </c>
      <c r="M15" s="62">
        <v>4</v>
      </c>
      <c r="N15" s="62">
        <v>176</v>
      </c>
    </row>
    <row r="16" spans="1:14" s="15" customFormat="1" ht="46.5" customHeight="1">
      <c r="A16" s="10" t="s">
        <v>472</v>
      </c>
      <c r="B16" s="62">
        <f>C16+F16+N16</f>
        <v>12661</v>
      </c>
      <c r="C16" s="61">
        <f>SUM(D16:E16)</f>
        <v>12441</v>
      </c>
      <c r="D16" s="62">
        <v>8704</v>
      </c>
      <c r="E16" s="62">
        <v>3737</v>
      </c>
      <c r="F16" s="62">
        <f>G16+J16+M16</f>
        <v>64</v>
      </c>
      <c r="G16" s="61">
        <f>SUM(H16:I16)</f>
        <v>29</v>
      </c>
      <c r="H16" s="62">
        <v>0</v>
      </c>
      <c r="I16" s="62">
        <v>29</v>
      </c>
      <c r="J16" s="62">
        <f>SUM(K16:L16)</f>
        <v>28</v>
      </c>
      <c r="K16" s="62">
        <v>0</v>
      </c>
      <c r="L16" s="62">
        <v>28</v>
      </c>
      <c r="M16" s="62">
        <v>7</v>
      </c>
      <c r="N16" s="62">
        <v>156</v>
      </c>
    </row>
    <row r="17" spans="1:14" s="15" customFormat="1" ht="46.5" customHeight="1" thickBot="1">
      <c r="A17" s="10" t="s">
        <v>274</v>
      </c>
      <c r="B17" s="62">
        <f>C17+F17+N17</f>
        <v>8754</v>
      </c>
      <c r="C17" s="61">
        <f>SUM(D17:E17)</f>
        <v>8519</v>
      </c>
      <c r="D17" s="62">
        <v>5185</v>
      </c>
      <c r="E17" s="62">
        <v>3334</v>
      </c>
      <c r="F17" s="62">
        <f>G17+J17+M17</f>
        <v>72</v>
      </c>
      <c r="G17" s="61">
        <f>SUM(H17:I17)</f>
        <v>36</v>
      </c>
      <c r="H17" s="62">
        <v>1</v>
      </c>
      <c r="I17" s="62">
        <v>35</v>
      </c>
      <c r="J17" s="62">
        <f>SUM(K17:L17)</f>
        <v>32</v>
      </c>
      <c r="K17" s="62">
        <v>0</v>
      </c>
      <c r="L17" s="62">
        <v>32</v>
      </c>
      <c r="M17" s="62">
        <v>4</v>
      </c>
      <c r="N17" s="62">
        <v>163</v>
      </c>
    </row>
    <row r="18" spans="1:14" ht="19.5" customHeight="1">
      <c r="A18" s="644" t="s">
        <v>511</v>
      </c>
      <c r="B18" s="630"/>
      <c r="C18" s="630"/>
      <c r="D18" s="630"/>
      <c r="E18" s="630"/>
      <c r="F18" s="630"/>
      <c r="G18" s="630"/>
      <c r="H18" s="630"/>
      <c r="I18" s="630"/>
      <c r="J18" s="630"/>
      <c r="K18" s="630"/>
      <c r="L18" s="630"/>
      <c r="M18" s="630"/>
      <c r="N18" s="630"/>
    </row>
    <row r="19" spans="1:14" ht="19.5" customHeight="1">
      <c r="A19" s="18"/>
      <c r="B19" s="37"/>
      <c r="C19" s="37"/>
      <c r="D19" s="37"/>
      <c r="E19" s="37"/>
      <c r="F19" s="37"/>
      <c r="G19" s="37"/>
      <c r="H19" s="37"/>
      <c r="I19" s="37"/>
      <c r="J19" s="37"/>
      <c r="K19" s="37"/>
      <c r="L19" s="37"/>
      <c r="M19" s="37"/>
      <c r="N19" s="37"/>
    </row>
  </sheetData>
  <mergeCells count="17">
    <mergeCell ref="H1:N1"/>
    <mergeCell ref="H2:M2"/>
    <mergeCell ref="D4:D5"/>
    <mergeCell ref="E4:E5"/>
    <mergeCell ref="F4:F5"/>
    <mergeCell ref="A1:G1"/>
    <mergeCell ref="A2:G2"/>
    <mergeCell ref="J4:L4"/>
    <mergeCell ref="M4:M5"/>
    <mergeCell ref="F3:M3"/>
    <mergeCell ref="A18:N18"/>
    <mergeCell ref="B3:B5"/>
    <mergeCell ref="C3:E3"/>
    <mergeCell ref="H4:I4"/>
    <mergeCell ref="A3:A5"/>
    <mergeCell ref="N3:N5"/>
    <mergeCell ref="C4:C5"/>
  </mergeCells>
  <printOptions/>
  <pageMargins left="0.6299212598425197" right="0" top="0.5905511811023623"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uc801044</dc:creator>
  <cp:keywords/>
  <dc:description/>
  <cp:lastModifiedBy>aces</cp:lastModifiedBy>
  <cp:lastPrinted>2008-04-02T09:10:23Z</cp:lastPrinted>
  <dcterms:created xsi:type="dcterms:W3CDTF">2007-03-20T02:30:40Z</dcterms:created>
  <dcterms:modified xsi:type="dcterms:W3CDTF">2008-04-02T09:11:07Z</dcterms:modified>
  <cp:category/>
  <cp:version/>
  <cp:contentType/>
  <cp:contentStatus/>
</cp:coreProperties>
</file>