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tabRatio="578" firstSheet="1" activeTab="5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" sheetId="9" r:id="rId9"/>
    <sheet name="附表5-4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<sst xmlns="http://schemas.openxmlformats.org/spreadsheetml/2006/main" count="618" uniqueCount="264">
  <si>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</si>
  <si>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</si>
  <si>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</si>
  <si>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</si>
  <si>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</si>
  <si>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</si>
  <si>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</si>
  <si>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</si>
  <si>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</si>
  <si>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</si>
  <si>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</si>
  <si>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</si>
  <si>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</si>
  <si>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</si>
  <si>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</si>
  <si>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</si>
  <si>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</si>
  <si>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</si>
  <si>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</si>
  <si>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</si>
  <si>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</si>
  <si>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</si>
  <si>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</si>
  <si>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</si>
  <si>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</si>
  <si>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</si>
  <si>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</si>
  <si>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</si>
  <si>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</si>
  <si>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</si>
  <si>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</si>
  <si>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</si>
  <si>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</si>
  <si>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</si>
  <si>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</si>
  <si>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</si>
  <si>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</si>
  <si>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</si>
  <si>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</si>
  <si>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</si>
  <si>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</si>
  <si>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</si>
  <si>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</si>
  <si>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</si>
  <si>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</si>
  <si>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</si>
  <si>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</si>
  <si>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</si>
  <si>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</si>
  <si>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</si>
  <si>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</si>
  <si>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</si>
  <si>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</si>
  <si>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</si>
  <si>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</si>
  <si>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</si>
  <si>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</si>
  <si>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</si>
  <si>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</si>
  <si>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</si>
  <si>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</si>
  <si>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</si>
  <si>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</si>
  <si>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</si>
  <si>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</si>
  <si>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</si>
  <si>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</si>
  <si>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</si>
  <si>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</si>
  <si>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</si>
  <si>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</si>
  <si>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</si>
  <si>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</si>
  <si>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</si>
  <si>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</si>
  <si>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</si>
  <si>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</si>
  <si>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</si>
  <si>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</si>
  <si>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</si>
  <si>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</si>
  <si>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</si>
  <si>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</si>
  <si>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</si>
  <si>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</si>
  <si>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</si>
  <si>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</si>
  <si>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</si>
  <si>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</si>
  <si>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</si>
  <si>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</si>
  <si>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</si>
  <si>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</si>
  <si>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</si>
  <si>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</si>
  <si>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</si>
  <si>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</si>
  <si>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</si>
  <si>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</si>
  <si>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</si>
  <si>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</si>
  <si>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</si>
  <si>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12月</t>
  </si>
  <si>
    <t>94年度</t>
  </si>
  <si>
    <t>94年度</t>
  </si>
  <si>
    <t>93年度</t>
  </si>
  <si>
    <t>3月</t>
  </si>
  <si>
    <t>4月</t>
  </si>
  <si>
    <t>5月</t>
  </si>
  <si>
    <t>6月</t>
  </si>
  <si>
    <t>92年度</t>
  </si>
  <si>
    <t>2月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</si>
  <si>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</si>
  <si>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</si>
  <si>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</si>
  <si>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</si>
  <si>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</si>
  <si>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</si>
  <si>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</si>
  <si>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</si>
  <si>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</si>
  <si>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</si>
  <si>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</si>
  <si>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</si>
  <si>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</si>
  <si>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</si>
  <si>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</si>
  <si>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</si>
  <si>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</si>
  <si>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</si>
  <si>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</si>
  <si>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</si>
  <si>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</si>
  <si>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</si>
  <si>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</si>
  <si>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</si>
  <si>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</si>
  <si>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</si>
  <si>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</si>
  <si>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</si>
  <si>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</si>
  <si>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</si>
  <si>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</si>
  <si>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</si>
  <si>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</si>
  <si>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</si>
  <si>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</si>
  <si>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</si>
  <si>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</si>
  <si>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</si>
  <si>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</si>
  <si>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</si>
  <si>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</si>
  <si>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</si>
  <si>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</si>
  <si>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</si>
  <si>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</si>
  <si>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</si>
  <si>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</si>
  <si>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</si>
  <si>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</si>
  <si>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</si>
  <si>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</si>
  <si>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</si>
  <si>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</si>
  <si>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</si>
  <si>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</si>
  <si>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</si>
  <si>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</si>
  <si>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</si>
  <si>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</si>
  <si>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</si>
  <si>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</si>
  <si>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</si>
  <si>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</si>
  <si>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1月</t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</si>
  <si>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</si>
  <si>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</si>
  <si>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</si>
  <si>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</si>
  <si>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</si>
  <si>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</si>
  <si>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</si>
  <si>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t>7月</t>
  </si>
  <si>
    <r>
      <t>7</t>
    </r>
    <r>
      <rPr>
        <sz val="10"/>
        <rFont val="細明體"/>
        <family val="3"/>
      </rPr>
      <t>月</t>
    </r>
  </si>
  <si>
    <t>8月</t>
  </si>
  <si>
    <r>
      <t>8</t>
    </r>
    <r>
      <rPr>
        <sz val="10"/>
        <rFont val="細明體"/>
        <family val="3"/>
      </rPr>
      <t>月</t>
    </r>
  </si>
  <si>
    <t>9月</t>
  </si>
  <si>
    <r>
      <t>9</t>
    </r>
    <r>
      <rPr>
        <sz val="10"/>
        <rFont val="細明體"/>
        <family val="3"/>
      </rPr>
      <t>月</t>
    </r>
  </si>
  <si>
    <t>10月</t>
  </si>
  <si>
    <r>
      <t>10</t>
    </r>
    <r>
      <rPr>
        <sz val="10"/>
        <rFont val="細明體"/>
        <family val="3"/>
      </rPr>
      <t>月</t>
    </r>
  </si>
  <si>
    <t>11月</t>
  </si>
  <si>
    <t>96年度</t>
  </si>
  <si>
    <t>96年7月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</si>
  <si>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</si>
  <si>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</si>
  <si>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年7月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</si>
  <si>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</t>
    </r>
    <r>
      <rPr>
        <sz val="8"/>
        <rFont val="細明體"/>
        <family val="3"/>
      </rPr>
      <t>月</t>
    </r>
  </si>
  <si>
    <t>96年8月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</si>
  <si>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</si>
  <si>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年8月</t>
    </r>
  </si>
  <si>
    <t>96年9月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</si>
  <si>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9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</si>
  <si>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</si>
  <si>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年9月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</si>
  <si>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</si>
  <si>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年10月</t>
    </r>
  </si>
  <si>
    <t>96年10月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</si>
  <si>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</si>
  <si>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11月</t>
    </r>
  </si>
  <si>
    <r>
      <t>96</t>
    </r>
    <r>
      <rPr>
        <sz val="10"/>
        <rFont val="標楷體"/>
        <family val="4"/>
      </rPr>
      <t>年11月</t>
    </r>
  </si>
  <si>
    <t>96年11月</t>
  </si>
  <si>
    <r>
      <t>11月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</si>
  <si>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11月</t>
    </r>
  </si>
  <si>
    <t>96年12月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</si>
  <si>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12月</t>
    </r>
  </si>
  <si>
    <r>
      <t>96</t>
    </r>
    <r>
      <rPr>
        <sz val="10"/>
        <rFont val="標楷體"/>
        <family val="4"/>
      </rPr>
      <t>年12月</t>
    </r>
  </si>
  <si>
    <r>
      <t>12月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</si>
  <si>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12月</t>
    </r>
  </si>
  <si>
    <t>97年度</t>
  </si>
  <si>
    <t>97年1月</t>
  </si>
  <si>
    <r>
      <t>97</t>
    </r>
    <r>
      <rPr>
        <sz val="10"/>
        <rFont val="標楷體"/>
        <family val="4"/>
      </rPr>
      <t>年1月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</si>
  <si>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</si>
  <si>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97年度</t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</si>
  <si>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</si>
  <si>
    <r>
      <t>1</t>
    </r>
    <r>
      <rPr>
        <sz val="10"/>
        <rFont val="細明體"/>
        <family val="3"/>
      </rPr>
      <t>月</t>
    </r>
  </si>
  <si>
    <t>97年1月</t>
  </si>
  <si>
    <t>國內</t>
  </si>
  <si>
    <t>國外</t>
  </si>
  <si>
    <t>合計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</si>
  <si>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</si>
  <si>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97年2月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</si>
  <si>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2月</t>
    </r>
  </si>
  <si>
    <r>
      <t>97</t>
    </r>
    <r>
      <rPr>
        <sz val="10"/>
        <rFont val="標楷體"/>
        <family val="4"/>
      </rPr>
      <t>年2月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</si>
  <si>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2月</t>
    </r>
  </si>
  <si>
    <r>
      <t>2月</t>
    </r>
  </si>
  <si>
    <t>97年3月</t>
  </si>
  <si>
    <r>
      <t>3月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</si>
  <si>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3月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</si>
  <si>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3月</t>
    </r>
  </si>
  <si>
    <r>
      <t>97</t>
    </r>
    <r>
      <rPr>
        <sz val="10"/>
        <rFont val="標楷體"/>
        <family val="4"/>
      </rPr>
      <t>年3月</t>
    </r>
  </si>
  <si>
    <t>97年4月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</si>
  <si>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4月</t>
    </r>
  </si>
  <si>
    <r>
      <t>97</t>
    </r>
    <r>
      <rPr>
        <sz val="10"/>
        <rFont val="標楷體"/>
        <family val="4"/>
      </rPr>
      <t>年4月</t>
    </r>
  </si>
  <si>
    <r>
      <t>4月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</si>
  <si>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4月</t>
    </r>
  </si>
  <si>
    <t>97年5月</t>
  </si>
  <si>
    <r>
      <t>5月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</si>
  <si>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</si>
  <si>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5月</t>
    </r>
  </si>
  <si>
    <r>
      <t>97</t>
    </r>
    <r>
      <rPr>
        <sz val="10"/>
        <rFont val="標楷體"/>
        <family val="4"/>
      </rPr>
      <t>年5月</t>
    </r>
  </si>
  <si>
    <t>97年6月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</si>
  <si>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6月</t>
    </r>
  </si>
  <si>
    <r>
      <t>97</t>
    </r>
    <r>
      <rPr>
        <sz val="10"/>
        <rFont val="標楷體"/>
        <family val="4"/>
      </rPr>
      <t>年6月</t>
    </r>
  </si>
  <si>
    <r>
      <t>6月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</si>
  <si>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</si>
  <si>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7月</t>
    </r>
  </si>
  <si>
    <r>
      <t>97</t>
    </r>
    <r>
      <rPr>
        <sz val="10"/>
        <rFont val="標楷體"/>
        <family val="4"/>
      </rPr>
      <t>年7月</t>
    </r>
  </si>
  <si>
    <t>97年7月</t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</si>
  <si>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</si>
  <si>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月出版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</si>
  <si>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7月</t>
    </r>
  </si>
  <si>
    <r>
      <t>7月</t>
    </r>
  </si>
  <si>
    <t>97年度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</si>
</sst>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7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3" fontId="15" fillId="0" borderId="1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3" fontId="5" fillId="0" borderId="1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" fontId="11" fillId="0" borderId="10" xfId="33" applyNumberFormat="1" applyFont="1" applyBorder="1" applyAlignment="1">
      <alignment horizontal="right"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3" fontId="5" fillId="0" borderId="10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5" fillId="0" borderId="10" xfId="35" applyNumberFormat="1" applyFont="1" applyBorder="1" applyAlignment="1">
      <alignment horizontal="right"/>
      <protection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58" fontId="5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2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4" fontId="19" fillId="0" borderId="11" xfId="34" applyNumberFormat="1" applyFont="1" applyFill="1" applyBorder="1" applyAlignment="1">
      <alignment horizontal="right"/>
      <protection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20" fillId="0" borderId="23" xfId="36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1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7">
      <selection activeCell="F19" sqref="F19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45" t="s">
        <v>259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260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6" activePane="bottomLeft" state="frozen"/>
      <selection pane="topLeft" activeCell="D19" sqref="D19"/>
      <selection pane="bottomLeft" activeCell="B3" sqref="B3:C4"/>
    </sheetView>
  </sheetViews>
  <sheetFormatPr defaultColWidth="9.00390625" defaultRowHeight="36" customHeight="1"/>
  <cols>
    <col min="1" max="33" width="11.1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0" t="s">
        <v>53</v>
      </c>
      <c r="C3" s="310"/>
      <c r="D3" s="361" t="s">
        <v>64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351" t="s">
        <v>95</v>
      </c>
      <c r="S3" s="352"/>
      <c r="T3" s="352"/>
      <c r="U3" s="353"/>
      <c r="V3" s="361" t="s">
        <v>42</v>
      </c>
      <c r="W3" s="352"/>
      <c r="X3" s="352"/>
      <c r="Y3" s="352"/>
      <c r="Z3" s="352"/>
      <c r="AA3" s="353"/>
      <c r="AB3" s="361" t="s">
        <v>67</v>
      </c>
      <c r="AC3" s="362"/>
      <c r="AD3" s="362"/>
      <c r="AE3" s="362"/>
      <c r="AF3" s="362"/>
      <c r="AG3" s="363"/>
      <c r="AH3" s="32"/>
    </row>
    <row r="4" spans="1:34" ht="15.75" customHeight="1">
      <c r="A4" s="71" t="s">
        <v>70</v>
      </c>
      <c r="B4" s="311"/>
      <c r="C4" s="313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1" t="s">
        <v>54</v>
      </c>
      <c r="O4" s="363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1" t="s">
        <v>63</v>
      </c>
      <c r="AE4" s="363"/>
      <c r="AF4" s="361" t="s">
        <v>65</v>
      </c>
      <c r="AG4" s="363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103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178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192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119" t="s">
        <v>193</v>
      </c>
      <c r="B12" s="79">
        <f>D12++V12+AB12</f>
        <v>5331044</v>
      </c>
      <c r="C12" s="79">
        <f>E12++W12+AC12</f>
        <v>62148</v>
      </c>
      <c r="D12" s="79">
        <f aca="true" t="shared" si="0" ref="D12:E17">F12+H12+J12+N12+P12+L12+R12+T12</f>
        <v>5247533</v>
      </c>
      <c r="E12" s="79">
        <f t="shared" si="0"/>
        <v>60911</v>
      </c>
      <c r="F12" s="79">
        <v>1555382</v>
      </c>
      <c r="G12" s="79">
        <v>4059</v>
      </c>
      <c r="H12" s="79">
        <v>3369447</v>
      </c>
      <c r="I12" s="79">
        <v>54488</v>
      </c>
      <c r="J12" s="79">
        <v>308632</v>
      </c>
      <c r="K12" s="79">
        <v>1725</v>
      </c>
      <c r="L12" s="79">
        <v>4022</v>
      </c>
      <c r="M12" s="79">
        <v>130</v>
      </c>
      <c r="N12" s="66">
        <v>0</v>
      </c>
      <c r="O12" s="66">
        <v>0</v>
      </c>
      <c r="P12" s="66">
        <v>0</v>
      </c>
      <c r="Q12" s="66">
        <v>0</v>
      </c>
      <c r="R12" s="79">
        <v>74</v>
      </c>
      <c r="S12" s="79">
        <v>2</v>
      </c>
      <c r="T12" s="79">
        <v>9976</v>
      </c>
      <c r="U12" s="79">
        <v>507</v>
      </c>
      <c r="V12" s="79">
        <f>+X12+Z12</f>
        <v>80010</v>
      </c>
      <c r="W12" s="79">
        <f>+Y12+AA12</f>
        <v>1066</v>
      </c>
      <c r="X12" s="79">
        <v>24246</v>
      </c>
      <c r="Y12" s="79">
        <v>70</v>
      </c>
      <c r="Z12" s="79">
        <v>55764</v>
      </c>
      <c r="AA12" s="79">
        <v>996</v>
      </c>
      <c r="AB12" s="79">
        <f aca="true" t="shared" si="1" ref="AB12:AC17">AD12+AF12</f>
        <v>3501</v>
      </c>
      <c r="AC12" s="79">
        <f t="shared" si="1"/>
        <v>171</v>
      </c>
      <c r="AD12" s="95">
        <v>1430</v>
      </c>
      <c r="AE12" s="95">
        <v>136</v>
      </c>
      <c r="AF12" s="95">
        <v>2071</v>
      </c>
      <c r="AG12" s="95">
        <v>35</v>
      </c>
      <c r="AH12" s="35"/>
    </row>
    <row r="13" spans="1:34" ht="15.75" customHeight="1">
      <c r="A13" s="119" t="s">
        <v>198</v>
      </c>
      <c r="B13" s="79">
        <f aca="true" t="shared" si="2" ref="B13:C17">D13++V13+AB13</f>
        <v>5573421</v>
      </c>
      <c r="C13" s="79">
        <f t="shared" si="2"/>
        <v>63107</v>
      </c>
      <c r="D13" s="79">
        <f t="shared" si="0"/>
        <v>5485710</v>
      </c>
      <c r="E13" s="79">
        <f t="shared" si="0"/>
        <v>61814</v>
      </c>
      <c r="F13" s="79">
        <v>1745455</v>
      </c>
      <c r="G13" s="79">
        <v>4514</v>
      </c>
      <c r="H13" s="79">
        <v>3391265</v>
      </c>
      <c r="I13" s="79">
        <v>54753</v>
      </c>
      <c r="J13" s="79">
        <v>334985</v>
      </c>
      <c r="K13" s="79">
        <v>1897</v>
      </c>
      <c r="L13" s="79">
        <v>4011</v>
      </c>
      <c r="M13" s="79">
        <v>131</v>
      </c>
      <c r="N13" s="66">
        <v>0</v>
      </c>
      <c r="O13" s="66">
        <v>0</v>
      </c>
      <c r="P13" s="66">
        <v>0</v>
      </c>
      <c r="Q13" s="66">
        <v>0</v>
      </c>
      <c r="R13" s="79">
        <v>74</v>
      </c>
      <c r="S13" s="79">
        <v>2</v>
      </c>
      <c r="T13" s="79">
        <v>9920</v>
      </c>
      <c r="U13" s="79">
        <v>517</v>
      </c>
      <c r="V13" s="79">
        <f aca="true" t="shared" si="3" ref="V13:W17">+X13+Z13</f>
        <v>83599</v>
      </c>
      <c r="W13" s="79">
        <f t="shared" si="3"/>
        <v>1088</v>
      </c>
      <c r="X13" s="79">
        <v>27490</v>
      </c>
      <c r="Y13" s="79">
        <v>81</v>
      </c>
      <c r="Z13" s="79">
        <v>56109</v>
      </c>
      <c r="AA13" s="79">
        <v>1007</v>
      </c>
      <c r="AB13" s="79">
        <f t="shared" si="1"/>
        <v>4112</v>
      </c>
      <c r="AC13" s="79">
        <f t="shared" si="1"/>
        <v>205</v>
      </c>
      <c r="AD13" s="95">
        <v>1635</v>
      </c>
      <c r="AE13" s="95">
        <v>166</v>
      </c>
      <c r="AF13" s="95">
        <v>2477</v>
      </c>
      <c r="AG13" s="95">
        <v>39</v>
      </c>
      <c r="AH13" s="35"/>
    </row>
    <row r="14" spans="1:34" ht="15.75" customHeight="1">
      <c r="A14" s="119" t="s">
        <v>201</v>
      </c>
      <c r="B14" s="79">
        <f t="shared" si="2"/>
        <v>5760577</v>
      </c>
      <c r="C14" s="79">
        <f t="shared" si="2"/>
        <v>63833</v>
      </c>
      <c r="D14" s="79">
        <f t="shared" si="0"/>
        <v>5671405</v>
      </c>
      <c r="E14" s="79">
        <f t="shared" si="0"/>
        <v>62514</v>
      </c>
      <c r="F14" s="79">
        <v>1891703</v>
      </c>
      <c r="G14" s="79">
        <v>4848</v>
      </c>
      <c r="H14" s="79">
        <v>3404896</v>
      </c>
      <c r="I14" s="79">
        <v>54963</v>
      </c>
      <c r="J14" s="79">
        <v>360818</v>
      </c>
      <c r="K14" s="79">
        <v>2050</v>
      </c>
      <c r="L14" s="79">
        <v>4011</v>
      </c>
      <c r="M14" s="79">
        <v>131</v>
      </c>
      <c r="N14" s="66">
        <v>0</v>
      </c>
      <c r="O14" s="66">
        <v>0</v>
      </c>
      <c r="P14" s="66">
        <v>0</v>
      </c>
      <c r="Q14" s="66">
        <v>0</v>
      </c>
      <c r="R14" s="79">
        <v>74</v>
      </c>
      <c r="S14" s="79">
        <v>2</v>
      </c>
      <c r="T14" s="79">
        <v>9903</v>
      </c>
      <c r="U14" s="79">
        <v>520</v>
      </c>
      <c r="V14" s="79">
        <f t="shared" si="3"/>
        <v>84944</v>
      </c>
      <c r="W14" s="79">
        <f t="shared" si="3"/>
        <v>1098</v>
      </c>
      <c r="X14" s="79">
        <v>28702</v>
      </c>
      <c r="Y14" s="79">
        <v>86</v>
      </c>
      <c r="Z14" s="79">
        <v>56242</v>
      </c>
      <c r="AA14" s="79">
        <v>1012</v>
      </c>
      <c r="AB14" s="79">
        <f t="shared" si="1"/>
        <v>4228</v>
      </c>
      <c r="AC14" s="79">
        <f t="shared" si="1"/>
        <v>221</v>
      </c>
      <c r="AD14" s="95">
        <v>1717</v>
      </c>
      <c r="AE14" s="95">
        <v>180</v>
      </c>
      <c r="AF14" s="95">
        <v>2511</v>
      </c>
      <c r="AG14" s="95">
        <v>41</v>
      </c>
      <c r="AH14" s="35"/>
    </row>
    <row r="15" spans="1:34" ht="15.75" customHeight="1">
      <c r="A15" s="119" t="s">
        <v>207</v>
      </c>
      <c r="B15" s="79">
        <f t="shared" si="2"/>
        <v>5885337</v>
      </c>
      <c r="C15" s="79">
        <f t="shared" si="2"/>
        <v>64338</v>
      </c>
      <c r="D15" s="79">
        <f t="shared" si="0"/>
        <v>5791425</v>
      </c>
      <c r="E15" s="79">
        <f t="shared" si="0"/>
        <v>62939</v>
      </c>
      <c r="F15" s="79">
        <v>1991190</v>
      </c>
      <c r="G15" s="79">
        <v>5038</v>
      </c>
      <c r="H15" s="79">
        <v>3411228</v>
      </c>
      <c r="I15" s="79">
        <v>55105</v>
      </c>
      <c r="J15" s="79">
        <v>374970</v>
      </c>
      <c r="K15" s="79">
        <v>2140</v>
      </c>
      <c r="L15" s="79">
        <v>4011</v>
      </c>
      <c r="M15" s="79">
        <v>131</v>
      </c>
      <c r="N15" s="66">
        <v>0</v>
      </c>
      <c r="O15" s="66">
        <v>0</v>
      </c>
      <c r="P15" s="66">
        <v>0</v>
      </c>
      <c r="Q15" s="66">
        <v>0</v>
      </c>
      <c r="R15" s="79">
        <v>74</v>
      </c>
      <c r="S15" s="79">
        <v>2</v>
      </c>
      <c r="T15" s="79">
        <v>9952</v>
      </c>
      <c r="U15" s="79">
        <v>523</v>
      </c>
      <c r="V15" s="79">
        <f t="shared" si="3"/>
        <v>88816</v>
      </c>
      <c r="W15" s="79">
        <f t="shared" si="3"/>
        <v>1120</v>
      </c>
      <c r="X15" s="79">
        <v>32226</v>
      </c>
      <c r="Y15" s="79">
        <v>97</v>
      </c>
      <c r="Z15" s="79">
        <v>56590</v>
      </c>
      <c r="AA15" s="79">
        <v>1023</v>
      </c>
      <c r="AB15" s="79">
        <f t="shared" si="1"/>
        <v>5096</v>
      </c>
      <c r="AC15" s="79">
        <f t="shared" si="1"/>
        <v>279</v>
      </c>
      <c r="AD15" s="95">
        <v>2004</v>
      </c>
      <c r="AE15" s="95">
        <v>232</v>
      </c>
      <c r="AF15" s="95">
        <v>3092</v>
      </c>
      <c r="AG15" s="95">
        <v>47</v>
      </c>
      <c r="AH15" s="35"/>
    </row>
    <row r="16" spans="1:34" ht="15.75" customHeight="1">
      <c r="A16" s="119" t="s">
        <v>211</v>
      </c>
      <c r="B16" s="79">
        <f t="shared" si="2"/>
        <v>6086207</v>
      </c>
      <c r="C16" s="79">
        <f t="shared" si="2"/>
        <v>65638</v>
      </c>
      <c r="D16" s="79">
        <f t="shared" si="0"/>
        <v>5986803</v>
      </c>
      <c r="E16" s="79">
        <f t="shared" si="0"/>
        <v>64139</v>
      </c>
      <c r="F16" s="79">
        <v>2101599</v>
      </c>
      <c r="G16" s="79">
        <v>5259</v>
      </c>
      <c r="H16" s="79">
        <v>3432372</v>
      </c>
      <c r="I16" s="79">
        <v>55698</v>
      </c>
      <c r="J16" s="79">
        <v>438681</v>
      </c>
      <c r="K16" s="79">
        <v>2523</v>
      </c>
      <c r="L16" s="79">
        <v>4011</v>
      </c>
      <c r="M16" s="79">
        <v>131</v>
      </c>
      <c r="N16" s="66">
        <v>0</v>
      </c>
      <c r="O16" s="66">
        <v>0</v>
      </c>
      <c r="P16" s="66">
        <v>0</v>
      </c>
      <c r="Q16" s="66">
        <v>0</v>
      </c>
      <c r="R16" s="79">
        <v>97</v>
      </c>
      <c r="S16" s="79">
        <v>3</v>
      </c>
      <c r="T16" s="79">
        <v>10043</v>
      </c>
      <c r="U16" s="79">
        <v>525</v>
      </c>
      <c r="V16" s="79">
        <f t="shared" si="3"/>
        <v>93524</v>
      </c>
      <c r="W16" s="79">
        <f t="shared" si="3"/>
        <v>1150</v>
      </c>
      <c r="X16" s="79">
        <v>36638</v>
      </c>
      <c r="Y16" s="79">
        <v>112</v>
      </c>
      <c r="Z16" s="79">
        <v>56886</v>
      </c>
      <c r="AA16" s="79">
        <v>1038</v>
      </c>
      <c r="AB16" s="79">
        <f t="shared" si="1"/>
        <v>5880</v>
      </c>
      <c r="AC16" s="79">
        <f t="shared" si="1"/>
        <v>349</v>
      </c>
      <c r="AD16" s="95">
        <v>2487</v>
      </c>
      <c r="AE16" s="95">
        <v>294</v>
      </c>
      <c r="AF16" s="95">
        <v>3393</v>
      </c>
      <c r="AG16" s="95">
        <v>55</v>
      </c>
      <c r="AH16" s="35"/>
    </row>
    <row r="17" spans="1:34" ht="15.75" customHeight="1">
      <c r="A17" s="119" t="s">
        <v>214</v>
      </c>
      <c r="B17" s="79">
        <f t="shared" si="2"/>
        <v>6241844</v>
      </c>
      <c r="C17" s="79">
        <f t="shared" si="2"/>
        <v>66333</v>
      </c>
      <c r="D17" s="79">
        <f t="shared" si="0"/>
        <v>6140907</v>
      </c>
      <c r="E17" s="79">
        <f t="shared" si="0"/>
        <v>64741</v>
      </c>
      <c r="F17" s="79">
        <v>2216246</v>
      </c>
      <c r="G17" s="79">
        <v>5442</v>
      </c>
      <c r="H17" s="79">
        <f>3434305-1</f>
        <v>3434304</v>
      </c>
      <c r="I17" s="79">
        <v>55919</v>
      </c>
      <c r="J17" s="79">
        <v>476206</v>
      </c>
      <c r="K17" s="79">
        <v>2721</v>
      </c>
      <c r="L17" s="79">
        <v>4011</v>
      </c>
      <c r="M17" s="79">
        <v>131</v>
      </c>
      <c r="N17" s="66">
        <v>0</v>
      </c>
      <c r="O17" s="66">
        <v>0</v>
      </c>
      <c r="P17" s="66">
        <v>0</v>
      </c>
      <c r="Q17" s="66">
        <v>0</v>
      </c>
      <c r="R17" s="79">
        <v>97</v>
      </c>
      <c r="S17" s="79">
        <v>3</v>
      </c>
      <c r="T17" s="79">
        <v>10043</v>
      </c>
      <c r="U17" s="79">
        <v>525</v>
      </c>
      <c r="V17" s="79">
        <f t="shared" si="3"/>
        <v>94515</v>
      </c>
      <c r="W17" s="79">
        <f t="shared" si="3"/>
        <v>1185</v>
      </c>
      <c r="X17" s="79">
        <v>38942</v>
      </c>
      <c r="Y17" s="79">
        <v>120</v>
      </c>
      <c r="Z17" s="79">
        <v>55573</v>
      </c>
      <c r="AA17" s="79">
        <v>1065</v>
      </c>
      <c r="AB17" s="79">
        <f t="shared" si="1"/>
        <v>6422</v>
      </c>
      <c r="AC17" s="79">
        <f t="shared" si="1"/>
        <v>407</v>
      </c>
      <c r="AD17" s="95">
        <v>2853</v>
      </c>
      <c r="AE17" s="95">
        <v>346</v>
      </c>
      <c r="AF17" s="95">
        <v>3569</v>
      </c>
      <c r="AG17" s="95">
        <v>61</v>
      </c>
      <c r="AH17" s="35"/>
    </row>
    <row r="18" spans="1:34" ht="15.75" customHeight="1">
      <c r="A18" s="118" t="s">
        <v>219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66"/>
      <c r="O18" s="66"/>
      <c r="P18" s="66"/>
      <c r="Q18" s="66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95"/>
      <c r="AE18" s="95"/>
      <c r="AF18" s="95"/>
      <c r="AG18" s="95"/>
      <c r="AH18" s="35"/>
    </row>
    <row r="19" spans="1:34" ht="15.75" customHeight="1">
      <c r="A19" s="119" t="s">
        <v>220</v>
      </c>
      <c r="B19" s="79">
        <f aca="true" t="shared" si="4" ref="B19:C25">D19++V19+AB19</f>
        <v>2308340</v>
      </c>
      <c r="C19" s="79">
        <f t="shared" si="4"/>
        <v>32082</v>
      </c>
      <c r="D19" s="79">
        <f aca="true" t="shared" si="5" ref="D19:E25">F19+H19+J19+N19+P19+L19+R19+T19</f>
        <v>2240691</v>
      </c>
      <c r="E19" s="79">
        <f t="shared" si="5"/>
        <v>30974</v>
      </c>
      <c r="F19" s="79">
        <v>156723</v>
      </c>
      <c r="G19" s="79">
        <v>371</v>
      </c>
      <c r="H19" s="79">
        <v>1960707</v>
      </c>
      <c r="I19" s="79">
        <v>29595</v>
      </c>
      <c r="J19" s="79">
        <v>114476</v>
      </c>
      <c r="K19" s="79">
        <v>633</v>
      </c>
      <c r="L19" s="79">
        <v>2057</v>
      </c>
      <c r="M19" s="79">
        <v>65</v>
      </c>
      <c r="N19" s="66">
        <v>0</v>
      </c>
      <c r="O19" s="66">
        <v>0</v>
      </c>
      <c r="P19" s="66">
        <v>0</v>
      </c>
      <c r="Q19" s="66">
        <v>0</v>
      </c>
      <c r="R19" s="79">
        <v>71</v>
      </c>
      <c r="S19" s="79">
        <v>2</v>
      </c>
      <c r="T19" s="79">
        <v>6657</v>
      </c>
      <c r="U19" s="79">
        <v>308</v>
      </c>
      <c r="V19" s="79">
        <f aca="true" t="shared" si="6" ref="V19:V26">X19+Z19</f>
        <v>67029</v>
      </c>
      <c r="W19" s="79">
        <f aca="true" t="shared" si="7" ref="W19:W25">+Y19+AA19</f>
        <v>1051</v>
      </c>
      <c r="X19" s="79">
        <v>4749</v>
      </c>
      <c r="Y19" s="79">
        <v>24</v>
      </c>
      <c r="Z19" s="79">
        <v>62280</v>
      </c>
      <c r="AA19" s="79">
        <v>1027</v>
      </c>
      <c r="AB19" s="79">
        <f aca="true" t="shared" si="8" ref="AB19:AC25">AD19+AF19</f>
        <v>620</v>
      </c>
      <c r="AC19" s="79">
        <f t="shared" si="8"/>
        <v>57</v>
      </c>
      <c r="AD19" s="95">
        <v>288</v>
      </c>
      <c r="AE19" s="95">
        <v>51</v>
      </c>
      <c r="AF19" s="95">
        <v>332</v>
      </c>
      <c r="AG19" s="95">
        <v>6</v>
      </c>
      <c r="AH19" s="35"/>
    </row>
    <row r="20" spans="1:34" ht="15.75" customHeight="1">
      <c r="A20" s="119" t="s">
        <v>231</v>
      </c>
      <c r="B20" s="79">
        <f t="shared" si="4"/>
        <v>2582975</v>
      </c>
      <c r="C20" s="79">
        <f t="shared" si="4"/>
        <v>33111</v>
      </c>
      <c r="D20" s="79">
        <f t="shared" si="5"/>
        <v>2511344</v>
      </c>
      <c r="E20" s="79">
        <f t="shared" si="5"/>
        <v>31934</v>
      </c>
      <c r="F20" s="79">
        <v>391550</v>
      </c>
      <c r="G20" s="79">
        <v>1019</v>
      </c>
      <c r="H20" s="79">
        <v>1973603</v>
      </c>
      <c r="I20" s="79">
        <v>29765</v>
      </c>
      <c r="J20" s="79">
        <v>137249</v>
      </c>
      <c r="K20" s="79">
        <v>768</v>
      </c>
      <c r="L20" s="79">
        <v>2057</v>
      </c>
      <c r="M20" s="79">
        <v>65</v>
      </c>
      <c r="N20" s="66">
        <v>0</v>
      </c>
      <c r="O20" s="66">
        <v>0</v>
      </c>
      <c r="P20" s="66">
        <v>0</v>
      </c>
      <c r="Q20" s="66">
        <v>0</v>
      </c>
      <c r="R20" s="79">
        <v>71</v>
      </c>
      <c r="S20" s="79">
        <v>2</v>
      </c>
      <c r="T20" s="79">
        <v>6814</v>
      </c>
      <c r="U20" s="79">
        <v>315</v>
      </c>
      <c r="V20" s="79">
        <f t="shared" si="6"/>
        <v>70438</v>
      </c>
      <c r="W20" s="79">
        <f t="shared" si="7"/>
        <v>1076</v>
      </c>
      <c r="X20" s="79">
        <v>7555</v>
      </c>
      <c r="Y20" s="79">
        <v>28</v>
      </c>
      <c r="Z20" s="79">
        <v>62883</v>
      </c>
      <c r="AA20" s="79">
        <v>1048</v>
      </c>
      <c r="AB20" s="79">
        <f t="shared" si="8"/>
        <v>1193</v>
      </c>
      <c r="AC20" s="79">
        <f t="shared" si="8"/>
        <v>101</v>
      </c>
      <c r="AD20" s="95">
        <v>804</v>
      </c>
      <c r="AE20" s="95">
        <v>91</v>
      </c>
      <c r="AF20" s="95">
        <v>389</v>
      </c>
      <c r="AG20" s="95">
        <v>10</v>
      </c>
      <c r="AH20" s="35"/>
    </row>
    <row r="21" spans="1:34" ht="15.75" customHeight="1">
      <c r="A21" s="119" t="s">
        <v>236</v>
      </c>
      <c r="B21" s="79">
        <f t="shared" si="4"/>
        <v>2839447</v>
      </c>
      <c r="C21" s="79">
        <f t="shared" si="4"/>
        <v>34630</v>
      </c>
      <c r="D21" s="79">
        <f t="shared" si="5"/>
        <v>2763377</v>
      </c>
      <c r="E21" s="79">
        <f t="shared" si="5"/>
        <v>33394</v>
      </c>
      <c r="F21" s="79">
        <v>599522</v>
      </c>
      <c r="G21" s="79">
        <v>2084</v>
      </c>
      <c r="H21" s="79">
        <v>1986819</v>
      </c>
      <c r="I21" s="79">
        <v>29978</v>
      </c>
      <c r="J21" s="79">
        <v>168043</v>
      </c>
      <c r="K21" s="79">
        <v>948</v>
      </c>
      <c r="L21" s="79">
        <v>2057</v>
      </c>
      <c r="M21" s="79">
        <v>65</v>
      </c>
      <c r="N21" s="66">
        <v>0</v>
      </c>
      <c r="O21" s="66">
        <v>0</v>
      </c>
      <c r="P21" s="66">
        <v>0</v>
      </c>
      <c r="Q21" s="66">
        <v>0</v>
      </c>
      <c r="R21" s="79">
        <v>92</v>
      </c>
      <c r="S21" s="79">
        <v>3</v>
      </c>
      <c r="T21" s="79">
        <v>6844</v>
      </c>
      <c r="U21" s="79">
        <v>316</v>
      </c>
      <c r="V21" s="79">
        <f t="shared" si="6"/>
        <v>74499</v>
      </c>
      <c r="W21" s="79">
        <f t="shared" si="7"/>
        <v>1097</v>
      </c>
      <c r="X21" s="79">
        <v>10994</v>
      </c>
      <c r="Y21" s="79">
        <v>34</v>
      </c>
      <c r="Z21" s="79">
        <v>63505</v>
      </c>
      <c r="AA21" s="79">
        <v>1063</v>
      </c>
      <c r="AB21" s="79">
        <f t="shared" si="8"/>
        <v>1571</v>
      </c>
      <c r="AC21" s="79">
        <f t="shared" si="8"/>
        <v>139</v>
      </c>
      <c r="AD21" s="95">
        <v>958</v>
      </c>
      <c r="AE21" s="95">
        <v>123</v>
      </c>
      <c r="AF21" s="95">
        <v>613</v>
      </c>
      <c r="AG21" s="95">
        <v>16</v>
      </c>
      <c r="AH21" s="35"/>
    </row>
    <row r="22" spans="1:34" ht="15.75" customHeight="1">
      <c r="A22" s="119" t="s">
        <v>241</v>
      </c>
      <c r="B22" s="79">
        <f t="shared" si="4"/>
        <v>3124394</v>
      </c>
      <c r="C22" s="79">
        <f t="shared" si="4"/>
        <v>36171</v>
      </c>
      <c r="D22" s="79">
        <f t="shared" si="5"/>
        <v>3045311</v>
      </c>
      <c r="E22" s="79">
        <f t="shared" si="5"/>
        <v>34835</v>
      </c>
      <c r="F22" s="79">
        <v>849146</v>
      </c>
      <c r="G22" s="79">
        <v>3206</v>
      </c>
      <c r="H22" s="79">
        <v>1995402</v>
      </c>
      <c r="I22" s="79">
        <v>30154</v>
      </c>
      <c r="J22" s="79">
        <v>191770</v>
      </c>
      <c r="K22" s="79">
        <v>1091</v>
      </c>
      <c r="L22" s="79">
        <v>2057</v>
      </c>
      <c r="M22" s="79">
        <v>65</v>
      </c>
      <c r="N22" s="66">
        <v>0</v>
      </c>
      <c r="O22" s="66">
        <v>0</v>
      </c>
      <c r="P22" s="66">
        <v>0</v>
      </c>
      <c r="Q22" s="66">
        <v>0</v>
      </c>
      <c r="R22" s="79">
        <v>92</v>
      </c>
      <c r="S22" s="79">
        <v>3</v>
      </c>
      <c r="T22" s="79">
        <v>6844</v>
      </c>
      <c r="U22" s="79">
        <v>316</v>
      </c>
      <c r="V22" s="79">
        <f t="shared" si="6"/>
        <v>76993</v>
      </c>
      <c r="W22" s="79">
        <f t="shared" si="7"/>
        <v>1131</v>
      </c>
      <c r="X22" s="79">
        <v>12997</v>
      </c>
      <c r="Y22" s="79">
        <v>43</v>
      </c>
      <c r="Z22" s="79">
        <v>63996</v>
      </c>
      <c r="AA22" s="79">
        <v>1088</v>
      </c>
      <c r="AB22" s="79">
        <f t="shared" si="8"/>
        <v>2090</v>
      </c>
      <c r="AC22" s="79">
        <f t="shared" si="8"/>
        <v>205</v>
      </c>
      <c r="AD22" s="95">
        <v>1477</v>
      </c>
      <c r="AE22" s="95">
        <v>189</v>
      </c>
      <c r="AF22" s="95">
        <v>613</v>
      </c>
      <c r="AG22" s="95">
        <v>16</v>
      </c>
      <c r="AH22" s="35"/>
    </row>
    <row r="23" spans="1:34" ht="15.75" customHeight="1">
      <c r="A23" s="119" t="s">
        <v>246</v>
      </c>
      <c r="B23" s="289">
        <f t="shared" si="4"/>
        <v>3273890</v>
      </c>
      <c r="C23" s="289">
        <f t="shared" si="4"/>
        <v>36978</v>
      </c>
      <c r="D23" s="289">
        <f t="shared" si="5"/>
        <v>3191646</v>
      </c>
      <c r="E23" s="289">
        <f t="shared" si="5"/>
        <v>35571</v>
      </c>
      <c r="F23" s="289">
        <v>980935</v>
      </c>
      <c r="G23" s="289">
        <v>3791</v>
      </c>
      <c r="H23" s="289">
        <v>1998006</v>
      </c>
      <c r="I23" s="289">
        <v>30237</v>
      </c>
      <c r="J23" s="289">
        <v>203563</v>
      </c>
      <c r="K23" s="289">
        <v>1155</v>
      </c>
      <c r="L23" s="289">
        <v>2057</v>
      </c>
      <c r="M23" s="289">
        <v>65</v>
      </c>
      <c r="N23" s="291">
        <v>0</v>
      </c>
      <c r="O23" s="291">
        <v>0</v>
      </c>
      <c r="P23" s="291">
        <v>0</v>
      </c>
      <c r="Q23" s="291">
        <v>0</v>
      </c>
      <c r="R23" s="289">
        <v>239</v>
      </c>
      <c r="S23" s="289">
        <v>5</v>
      </c>
      <c r="T23" s="289">
        <v>6846</v>
      </c>
      <c r="U23" s="289">
        <v>318</v>
      </c>
      <c r="V23" s="289">
        <f t="shared" si="6"/>
        <v>79978</v>
      </c>
      <c r="W23" s="289">
        <f t="shared" si="7"/>
        <v>1160</v>
      </c>
      <c r="X23" s="289">
        <v>15548</v>
      </c>
      <c r="Y23" s="289">
        <v>50</v>
      </c>
      <c r="Z23" s="289">
        <v>64430</v>
      </c>
      <c r="AA23" s="289">
        <v>1110</v>
      </c>
      <c r="AB23" s="289">
        <f t="shared" si="8"/>
        <v>2266</v>
      </c>
      <c r="AC23" s="289">
        <f t="shared" si="8"/>
        <v>247</v>
      </c>
      <c r="AD23" s="290">
        <v>1653</v>
      </c>
      <c r="AE23" s="290">
        <v>231</v>
      </c>
      <c r="AF23" s="290">
        <v>613</v>
      </c>
      <c r="AG23" s="290">
        <v>16</v>
      </c>
      <c r="AH23" s="35"/>
    </row>
    <row r="24" spans="1:34" ht="15.75" customHeight="1">
      <c r="A24" s="119" t="s">
        <v>251</v>
      </c>
      <c r="B24" s="289">
        <f t="shared" si="4"/>
        <v>3445884</v>
      </c>
      <c r="C24" s="289">
        <f t="shared" si="4"/>
        <v>38149</v>
      </c>
      <c r="D24" s="289">
        <f t="shared" si="5"/>
        <v>3358389</v>
      </c>
      <c r="E24" s="289">
        <f t="shared" si="5"/>
        <v>36608</v>
      </c>
      <c r="F24" s="289">
        <v>1131967</v>
      </c>
      <c r="G24" s="289">
        <v>4655</v>
      </c>
      <c r="H24" s="289">
        <v>1998727</v>
      </c>
      <c r="I24" s="289">
        <v>30336</v>
      </c>
      <c r="J24" s="289">
        <v>218553</v>
      </c>
      <c r="K24" s="289">
        <v>1230</v>
      </c>
      <c r="L24" s="289">
        <v>2057</v>
      </c>
      <c r="M24" s="289">
        <v>65</v>
      </c>
      <c r="N24" s="291">
        <v>0</v>
      </c>
      <c r="O24" s="291">
        <v>0</v>
      </c>
      <c r="P24" s="291">
        <v>0</v>
      </c>
      <c r="Q24" s="291">
        <v>0</v>
      </c>
      <c r="R24" s="289">
        <v>239</v>
      </c>
      <c r="S24" s="289">
        <v>5</v>
      </c>
      <c r="T24" s="289">
        <v>6846</v>
      </c>
      <c r="U24" s="289">
        <v>317</v>
      </c>
      <c r="V24" s="289">
        <f t="shared" si="6"/>
        <v>84156</v>
      </c>
      <c r="W24" s="289">
        <f t="shared" si="7"/>
        <v>1198</v>
      </c>
      <c r="X24" s="289">
        <v>19177</v>
      </c>
      <c r="Y24" s="289">
        <v>61</v>
      </c>
      <c r="Z24" s="289">
        <v>64979</v>
      </c>
      <c r="AA24" s="289">
        <v>1137</v>
      </c>
      <c r="AB24" s="289">
        <f t="shared" si="8"/>
        <v>3339</v>
      </c>
      <c r="AC24" s="289">
        <f t="shared" si="8"/>
        <v>343</v>
      </c>
      <c r="AD24" s="290">
        <v>2466</v>
      </c>
      <c r="AE24" s="290">
        <v>321</v>
      </c>
      <c r="AF24" s="290">
        <v>873</v>
      </c>
      <c r="AG24" s="290">
        <v>22</v>
      </c>
      <c r="AH24" s="35"/>
    </row>
    <row r="25" spans="1:34" ht="15.75" customHeight="1">
      <c r="A25" s="119" t="s">
        <v>258</v>
      </c>
      <c r="B25" s="289">
        <f t="shared" si="4"/>
        <v>5731367</v>
      </c>
      <c r="C25" s="289">
        <f t="shared" si="4"/>
        <v>70058</v>
      </c>
      <c r="D25" s="289">
        <f t="shared" si="5"/>
        <v>5638404</v>
      </c>
      <c r="E25" s="289">
        <f t="shared" si="5"/>
        <v>68385</v>
      </c>
      <c r="F25" s="289">
        <v>1253133</v>
      </c>
      <c r="G25" s="289">
        <v>4935</v>
      </c>
      <c r="H25" s="289">
        <v>4087052</v>
      </c>
      <c r="I25" s="289">
        <v>61070</v>
      </c>
      <c r="J25" s="289">
        <v>279407</v>
      </c>
      <c r="K25" s="289">
        <v>1589</v>
      </c>
      <c r="L25" s="289">
        <v>4090</v>
      </c>
      <c r="M25" s="289">
        <v>128</v>
      </c>
      <c r="N25" s="291">
        <v>0</v>
      </c>
      <c r="O25" s="291">
        <v>0</v>
      </c>
      <c r="P25" s="291">
        <v>0</v>
      </c>
      <c r="Q25" s="291">
        <v>0</v>
      </c>
      <c r="R25" s="289">
        <v>239</v>
      </c>
      <c r="S25" s="289">
        <v>5</v>
      </c>
      <c r="T25" s="289">
        <v>14483</v>
      </c>
      <c r="U25" s="289">
        <v>658</v>
      </c>
      <c r="V25" s="289">
        <f t="shared" si="6"/>
        <v>88470</v>
      </c>
      <c r="W25" s="289">
        <f t="shared" si="7"/>
        <v>1242</v>
      </c>
      <c r="X25" s="289">
        <v>25839</v>
      </c>
      <c r="Y25" s="289">
        <v>71</v>
      </c>
      <c r="Z25" s="289">
        <v>62631</v>
      </c>
      <c r="AA25" s="289">
        <v>1171</v>
      </c>
      <c r="AB25" s="289">
        <f t="shared" si="8"/>
        <v>4493</v>
      </c>
      <c r="AC25" s="289">
        <f t="shared" si="8"/>
        <v>431</v>
      </c>
      <c r="AD25" s="290">
        <v>2945</v>
      </c>
      <c r="AE25" s="290">
        <v>391</v>
      </c>
      <c r="AF25" s="290">
        <v>1548</v>
      </c>
      <c r="AG25" s="290">
        <v>40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99.99999999999999</v>
      </c>
      <c r="E26" s="99">
        <f>G26+I26+K26+M26+O26+Q26+S26+U26</f>
        <v>99.99999999999999</v>
      </c>
      <c r="F26" s="225">
        <f>ROUND(F25/$D$25*100,2)</f>
        <v>22.22</v>
      </c>
      <c r="G26" s="225">
        <f>ROUND(G25/$E$25*100,2)</f>
        <v>7.22</v>
      </c>
      <c r="H26" s="225">
        <f>ROUND(H25/$D$25*100,2)</f>
        <v>72.49</v>
      </c>
      <c r="I26" s="225">
        <f>ROUND(I25/$E$25*100,2)</f>
        <v>89.3</v>
      </c>
      <c r="J26" s="225">
        <f>ROUND(J25/$D$25*100,2)</f>
        <v>4.96</v>
      </c>
      <c r="K26" s="225">
        <f>ROUND(K25/$E$25*100,2)</f>
        <v>2.32</v>
      </c>
      <c r="L26" s="225">
        <f>ROUND(L25/$D$25*100,2)</f>
        <v>0.07</v>
      </c>
      <c r="M26" s="225">
        <f>ROUND(M25/$E$25*100,2)</f>
        <v>0.19</v>
      </c>
      <c r="N26" s="225">
        <f>ROUND(N25/$D$25*100,2)</f>
        <v>0</v>
      </c>
      <c r="O26" s="225">
        <f>ROUND(O25/$E$25*100,2)</f>
        <v>0</v>
      </c>
      <c r="P26" s="225">
        <f>ROUND(P25/$D$25*100,2)</f>
        <v>0</v>
      </c>
      <c r="Q26" s="225">
        <f>ROUND(Q25/$E$25*100,2)</f>
        <v>0</v>
      </c>
      <c r="R26" s="225">
        <f>ROUND(R25/$D$25*100,2)</f>
        <v>0</v>
      </c>
      <c r="S26" s="225">
        <f>ROUND(S25/$E$25*100,2)</f>
        <v>0.01</v>
      </c>
      <c r="T26" s="225">
        <f>ROUND(T25/$D$25*100,2)</f>
        <v>0.26</v>
      </c>
      <c r="U26" s="225">
        <f>ROUND(U25/$E$25*100,2)</f>
        <v>0.96</v>
      </c>
      <c r="V26" s="99">
        <f t="shared" si="6"/>
        <v>100</v>
      </c>
      <c r="W26" s="99">
        <f>Y26+AA26</f>
        <v>100</v>
      </c>
      <c r="X26" s="99">
        <f>ROUND(X25/$V$25*100,2)</f>
        <v>29.21</v>
      </c>
      <c r="Y26" s="99">
        <f>ROUND(Y25/$W$25*100,2)</f>
        <v>5.72</v>
      </c>
      <c r="Z26" s="99">
        <f>ROUND(Z25/$V$25*100,2)</f>
        <v>70.79</v>
      </c>
      <c r="AA26" s="99">
        <f>ROUND(AA25/$W$25*100,2)</f>
        <v>94.28</v>
      </c>
      <c r="AB26" s="99">
        <f>AD26+AF26</f>
        <v>100</v>
      </c>
      <c r="AC26" s="99">
        <f>AE26+AG26</f>
        <v>100</v>
      </c>
      <c r="AD26" s="99">
        <f>ROUND(AD25/$AB$25*100,2)</f>
        <v>65.55</v>
      </c>
      <c r="AE26" s="99">
        <f>ROUND(AE25/$AC$25*100,2)</f>
        <v>90.72</v>
      </c>
      <c r="AF26" s="99">
        <f>ROUND(AF25/$AB$25*100,2)</f>
        <v>34.45</v>
      </c>
      <c r="AG26" s="99">
        <f>ROUND(AG25/$AC$25*100,2)</f>
        <v>9.28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2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4">
      <pane ySplit="3" topLeftCell="BM7" activePane="bottomLeft" state="frozen"/>
      <selection pane="topLeft" activeCell="A4" sqref="A4"/>
      <selection pane="bottomLeft" activeCell="D10" sqref="D10"/>
    </sheetView>
  </sheetViews>
  <sheetFormatPr defaultColWidth="22.625" defaultRowHeight="24" customHeight="1"/>
  <cols>
    <col min="1" max="1" width="10.875" style="1" customWidth="1"/>
    <col min="2" max="7" width="10.8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300" t="s">
        <v>70</v>
      </c>
      <c r="B4" s="300" t="s">
        <v>5</v>
      </c>
      <c r="C4" s="300" t="s">
        <v>6</v>
      </c>
      <c r="D4" s="300" t="s">
        <v>7</v>
      </c>
      <c r="E4" s="300" t="s">
        <v>8</v>
      </c>
      <c r="F4" s="297" t="s">
        <v>57</v>
      </c>
      <c r="G4" s="297" t="s">
        <v>56</v>
      </c>
    </row>
    <row r="5" spans="1:7" ht="15" customHeight="1">
      <c r="A5" s="301"/>
      <c r="B5" s="301"/>
      <c r="C5" s="301"/>
      <c r="D5" s="301"/>
      <c r="E5" s="301"/>
      <c r="F5" s="298"/>
      <c r="G5" s="298"/>
    </row>
    <row r="6" spans="1:9" s="3" customFormat="1" ht="15" customHeight="1">
      <c r="A6" s="302"/>
      <c r="B6" s="302"/>
      <c r="C6" s="302"/>
      <c r="D6" s="302"/>
      <c r="E6" s="302"/>
      <c r="F6" s="299"/>
      <c r="G6" s="299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103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178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192</v>
      </c>
      <c r="B12" s="31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183</v>
      </c>
      <c r="B13" s="31">
        <f aca="true" t="shared" si="0" ref="B13:B27">SUM(C13:G13)</f>
        <v>7853</v>
      </c>
      <c r="C13" s="31">
        <v>1110</v>
      </c>
      <c r="D13" s="31">
        <v>686</v>
      </c>
      <c r="E13" s="31">
        <v>4432</v>
      </c>
      <c r="F13" s="31">
        <v>1427</v>
      </c>
      <c r="G13" s="31">
        <v>198</v>
      </c>
      <c r="H13" s="4"/>
      <c r="I13" s="4"/>
    </row>
    <row r="14" spans="1:9" s="5" customFormat="1" ht="15.75" customHeight="1">
      <c r="A14" s="31" t="s">
        <v>185</v>
      </c>
      <c r="B14" s="31">
        <f t="shared" si="0"/>
        <v>7838</v>
      </c>
      <c r="C14" s="31">
        <v>1111</v>
      </c>
      <c r="D14" s="31">
        <v>687</v>
      </c>
      <c r="E14" s="31">
        <v>4432</v>
      </c>
      <c r="F14" s="31">
        <v>1432</v>
      </c>
      <c r="G14" s="31">
        <v>176</v>
      </c>
      <c r="H14" s="4"/>
      <c r="I14" s="4"/>
    </row>
    <row r="15" spans="1:9" s="5" customFormat="1" ht="15.75" customHeight="1">
      <c r="A15" s="31" t="s">
        <v>187</v>
      </c>
      <c r="B15" s="31">
        <f t="shared" si="0"/>
        <v>7842</v>
      </c>
      <c r="C15" s="31">
        <v>1112</v>
      </c>
      <c r="D15" s="31">
        <v>693</v>
      </c>
      <c r="E15" s="31">
        <v>4429</v>
      </c>
      <c r="F15" s="31">
        <v>1432</v>
      </c>
      <c r="G15" s="31">
        <v>176</v>
      </c>
      <c r="H15" s="4"/>
      <c r="I15" s="4"/>
    </row>
    <row r="16" spans="1:9" s="5" customFormat="1" ht="15.75" customHeight="1">
      <c r="A16" s="31" t="s">
        <v>189</v>
      </c>
      <c r="B16" s="31">
        <f t="shared" si="0"/>
        <v>7830</v>
      </c>
      <c r="C16" s="31">
        <v>1110</v>
      </c>
      <c r="D16" s="31">
        <v>679</v>
      </c>
      <c r="E16" s="31">
        <v>4432</v>
      </c>
      <c r="F16" s="31">
        <v>1433</v>
      </c>
      <c r="G16" s="31">
        <v>176</v>
      </c>
      <c r="H16" s="4"/>
      <c r="I16" s="4"/>
    </row>
    <row r="17" spans="1:9" s="5" customFormat="1" ht="15.75" customHeight="1">
      <c r="A17" s="31" t="s">
        <v>191</v>
      </c>
      <c r="B17" s="31">
        <f t="shared" si="0"/>
        <v>7889</v>
      </c>
      <c r="C17" s="31">
        <v>1117</v>
      </c>
      <c r="D17" s="31">
        <v>703</v>
      </c>
      <c r="E17" s="31">
        <v>4447</v>
      </c>
      <c r="F17" s="31">
        <v>1438</v>
      </c>
      <c r="G17" s="31">
        <v>184</v>
      </c>
      <c r="H17" s="4"/>
      <c r="I17" s="4"/>
    </row>
    <row r="18" spans="1:9" s="5" customFormat="1" ht="15.75" customHeight="1">
      <c r="A18" s="31" t="s">
        <v>102</v>
      </c>
      <c r="B18" s="31">
        <f t="shared" si="0"/>
        <v>7890</v>
      </c>
      <c r="C18" s="31">
        <v>1119</v>
      </c>
      <c r="D18" s="31">
        <v>703</v>
      </c>
      <c r="E18" s="31">
        <v>4447</v>
      </c>
      <c r="F18" s="31">
        <v>1439</v>
      </c>
      <c r="G18" s="31">
        <v>182</v>
      </c>
      <c r="H18" s="4"/>
      <c r="I18" s="4"/>
    </row>
    <row r="19" spans="1:9" s="5" customFormat="1" ht="15.75" customHeight="1">
      <c r="A19" s="114" t="s">
        <v>223</v>
      </c>
      <c r="B19" s="31"/>
      <c r="C19" s="31"/>
      <c r="D19" s="31"/>
      <c r="E19" s="31"/>
      <c r="F19" s="31"/>
      <c r="G19" s="31"/>
      <c r="H19" s="4"/>
      <c r="I19" s="4"/>
    </row>
    <row r="20" spans="1:9" s="5" customFormat="1" ht="15.75" customHeight="1">
      <c r="A20" s="31" t="s">
        <v>175</v>
      </c>
      <c r="B20" s="31">
        <f aca="true" t="shared" si="1" ref="B20:B26">SUM(C20:G20)</f>
        <v>7897</v>
      </c>
      <c r="C20" s="31">
        <v>1120</v>
      </c>
      <c r="D20" s="31">
        <v>703</v>
      </c>
      <c r="E20" s="31">
        <v>4453</v>
      </c>
      <c r="F20" s="31">
        <v>1439</v>
      </c>
      <c r="G20" s="31">
        <v>182</v>
      </c>
      <c r="H20" s="4"/>
      <c r="I20" s="4"/>
    </row>
    <row r="21" spans="1:9" s="5" customFormat="1" ht="15.75" customHeight="1">
      <c r="A21" s="31" t="s">
        <v>111</v>
      </c>
      <c r="B21" s="31">
        <f t="shared" si="1"/>
        <v>7890</v>
      </c>
      <c r="C21" s="31">
        <v>1113</v>
      </c>
      <c r="D21" s="31">
        <v>702</v>
      </c>
      <c r="E21" s="31">
        <v>4451</v>
      </c>
      <c r="F21" s="31">
        <v>1442</v>
      </c>
      <c r="G21" s="31">
        <v>182</v>
      </c>
      <c r="H21" s="4"/>
      <c r="I21" s="4"/>
    </row>
    <row r="22" spans="1:9" s="5" customFormat="1" ht="15.75" customHeight="1">
      <c r="A22" s="31" t="s">
        <v>106</v>
      </c>
      <c r="B22" s="31">
        <f t="shared" si="1"/>
        <v>7887</v>
      </c>
      <c r="C22" s="31">
        <v>1109</v>
      </c>
      <c r="D22" s="31">
        <v>703</v>
      </c>
      <c r="E22" s="31">
        <v>4450</v>
      </c>
      <c r="F22" s="31">
        <v>1443</v>
      </c>
      <c r="G22" s="31">
        <v>182</v>
      </c>
      <c r="H22" s="4"/>
      <c r="I22" s="4"/>
    </row>
    <row r="23" spans="1:9" s="5" customFormat="1" ht="15.75" customHeight="1">
      <c r="A23" s="31" t="s">
        <v>107</v>
      </c>
      <c r="B23" s="31">
        <f t="shared" si="1"/>
        <v>7882</v>
      </c>
      <c r="C23" s="31">
        <v>1101</v>
      </c>
      <c r="D23" s="31">
        <v>704</v>
      </c>
      <c r="E23" s="31">
        <v>4452</v>
      </c>
      <c r="F23" s="31">
        <v>1443</v>
      </c>
      <c r="G23" s="31">
        <v>182</v>
      </c>
      <c r="H23" s="4"/>
      <c r="I23" s="4"/>
    </row>
    <row r="24" spans="1:9" s="5" customFormat="1" ht="15.75" customHeight="1">
      <c r="A24" s="31" t="s">
        <v>108</v>
      </c>
      <c r="B24" s="31">
        <f t="shared" si="1"/>
        <v>7886</v>
      </c>
      <c r="C24" s="274">
        <v>1101</v>
      </c>
      <c r="D24" s="274">
        <v>705</v>
      </c>
      <c r="E24" s="274">
        <v>4454</v>
      </c>
      <c r="F24" s="274">
        <v>1444</v>
      </c>
      <c r="G24" s="274">
        <v>182</v>
      </c>
      <c r="H24" s="4"/>
      <c r="I24" s="4"/>
    </row>
    <row r="25" spans="1:9" s="5" customFormat="1" ht="15.75" customHeight="1">
      <c r="A25" s="31" t="s">
        <v>109</v>
      </c>
      <c r="B25" s="31">
        <f t="shared" si="1"/>
        <v>7894</v>
      </c>
      <c r="C25" s="274">
        <v>1108</v>
      </c>
      <c r="D25" s="274">
        <v>704</v>
      </c>
      <c r="E25" s="274">
        <v>4456</v>
      </c>
      <c r="F25" s="274">
        <v>1444</v>
      </c>
      <c r="G25" s="274">
        <v>182</v>
      </c>
      <c r="H25" s="4"/>
      <c r="I25" s="4"/>
    </row>
    <row r="26" spans="1:9" s="5" customFormat="1" ht="15.75" customHeight="1">
      <c r="A26" s="31" t="s">
        <v>183</v>
      </c>
      <c r="B26" s="31">
        <f t="shared" si="1"/>
        <v>7853</v>
      </c>
      <c r="C26" s="274">
        <v>1105</v>
      </c>
      <c r="D26" s="274">
        <v>704</v>
      </c>
      <c r="E26" s="274">
        <v>4422</v>
      </c>
      <c r="F26" s="274">
        <v>1440</v>
      </c>
      <c r="G26" s="274">
        <v>182</v>
      </c>
      <c r="H26" s="4"/>
      <c r="I26" s="4"/>
    </row>
    <row r="27" spans="1:9" s="5" customFormat="1" ht="15.75" customHeight="1">
      <c r="A27" s="37" t="s">
        <v>11</v>
      </c>
      <c r="B27" s="106">
        <f t="shared" si="0"/>
        <v>100</v>
      </c>
      <c r="C27" s="226">
        <f>ROUND(C26/$B$26*100,2)</f>
        <v>14.07</v>
      </c>
      <c r="D27" s="226">
        <f>ROUND(D26/$B$26*100,2)</f>
        <v>8.96</v>
      </c>
      <c r="E27" s="226">
        <f>ROUND(E26/$B$26*100,2)</f>
        <v>56.31</v>
      </c>
      <c r="F27" s="226">
        <f>ROUND(F26/$B$26*100,2)</f>
        <v>18.34</v>
      </c>
      <c r="G27" s="226">
        <f>ROUND(G26/$B$26*100,2)</f>
        <v>2.32</v>
      </c>
      <c r="H27" s="4"/>
      <c r="I27" s="4"/>
    </row>
    <row r="28" spans="1:7" ht="24" customHeight="1">
      <c r="A28" s="36"/>
      <c r="B28" s="104"/>
      <c r="C28" s="292"/>
      <c r="D28" s="292"/>
      <c r="E28" s="292"/>
      <c r="F28" s="292"/>
      <c r="G28" s="292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400" verticalDpi="4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P4">
      <pane ySplit="4" topLeftCell="BM11" activePane="bottomLeft" state="frozen"/>
      <selection pane="topLeft" activeCell="D19" sqref="D19"/>
      <selection pane="bottomLeft" activeCell="W23" sqref="W23"/>
    </sheetView>
  </sheetViews>
  <sheetFormatPr defaultColWidth="9.00390625" defaultRowHeight="30" customHeight="1"/>
  <cols>
    <col min="1" max="1" width="5.75390625" style="1" customWidth="1"/>
    <col min="2" max="4" width="10.375" style="56" customWidth="1"/>
    <col min="5" max="8" width="10.375" style="48" customWidth="1"/>
    <col min="9" max="9" width="7.875" style="48" customWidth="1"/>
    <col min="10" max="13" width="10.625" style="48" customWidth="1"/>
    <col min="14" max="14" width="7.875" style="48" customWidth="1"/>
    <col min="15" max="17" width="10.00390625" style="48" customWidth="1"/>
    <col min="18" max="18" width="7.875" style="48" customWidth="1"/>
    <col min="19" max="24" width="9.875" style="48" customWidth="1"/>
    <col min="25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6" t="s">
        <v>92</v>
      </c>
      <c r="P4" s="307"/>
      <c r="Q4" s="47"/>
      <c r="R4" s="47"/>
      <c r="S4" s="47"/>
      <c r="T4" s="47"/>
      <c r="U4" s="47"/>
      <c r="V4" s="47"/>
      <c r="W4" s="47"/>
      <c r="X4" s="306" t="s">
        <v>92</v>
      </c>
      <c r="Y4" s="307"/>
    </row>
    <row r="5" spans="2:25" ht="15.75" customHeight="1">
      <c r="B5" s="303" t="s">
        <v>71</v>
      </c>
      <c r="C5" s="308" t="s">
        <v>13</v>
      </c>
      <c r="D5" s="309"/>
      <c r="E5" s="309"/>
      <c r="F5" s="309"/>
      <c r="G5" s="310"/>
      <c r="H5" s="308" t="s">
        <v>6</v>
      </c>
      <c r="I5" s="314"/>
      <c r="J5" s="314"/>
      <c r="K5" s="314"/>
      <c r="L5" s="315"/>
      <c r="M5" s="308" t="s">
        <v>7</v>
      </c>
      <c r="N5" s="309"/>
      <c r="O5" s="309"/>
      <c r="P5" s="310"/>
      <c r="Q5" s="308" t="s">
        <v>8</v>
      </c>
      <c r="R5" s="309"/>
      <c r="S5" s="309"/>
      <c r="T5" s="310"/>
      <c r="U5" s="42" t="s">
        <v>9</v>
      </c>
      <c r="V5" s="308" t="s">
        <v>96</v>
      </c>
      <c r="W5" s="294"/>
      <c r="X5" s="294"/>
      <c r="Y5" s="317"/>
    </row>
    <row r="6" spans="2:25" ht="15.75" customHeight="1">
      <c r="B6" s="304"/>
      <c r="C6" s="311"/>
      <c r="D6" s="312"/>
      <c r="E6" s="312"/>
      <c r="F6" s="312"/>
      <c r="G6" s="313"/>
      <c r="H6" s="316"/>
      <c r="I6" s="295"/>
      <c r="J6" s="295"/>
      <c r="K6" s="295"/>
      <c r="L6" s="296"/>
      <c r="M6" s="311"/>
      <c r="N6" s="312"/>
      <c r="O6" s="312"/>
      <c r="P6" s="313"/>
      <c r="Q6" s="311"/>
      <c r="R6" s="312"/>
      <c r="S6" s="312"/>
      <c r="T6" s="313"/>
      <c r="U6" s="43" t="s">
        <v>10</v>
      </c>
      <c r="V6" s="318"/>
      <c r="W6" s="319"/>
      <c r="X6" s="319"/>
      <c r="Y6" s="320"/>
    </row>
    <row r="7" spans="2:25" ht="15.75" customHeight="1">
      <c r="B7" s="305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7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7">
        <v>0</v>
      </c>
    </row>
    <row r="10" spans="2:25" s="1" customFormat="1" ht="15.75" customHeight="1">
      <c r="B10" s="110" t="s">
        <v>97</v>
      </c>
      <c r="C10" s="53">
        <v>605739</v>
      </c>
      <c r="D10" s="53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53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53">
        <v>0</v>
      </c>
      <c r="O10" s="53">
        <v>39374</v>
      </c>
      <c r="P10" s="53">
        <v>35480</v>
      </c>
      <c r="Q10" s="53">
        <v>214745</v>
      </c>
      <c r="R10" s="53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53">
        <v>0</v>
      </c>
      <c r="X10" s="53">
        <v>27309</v>
      </c>
      <c r="Y10" s="127">
        <v>0</v>
      </c>
    </row>
    <row r="11" spans="2:25" s="1" customFormat="1" ht="15.75" customHeight="1">
      <c r="B11" s="110" t="s">
        <v>104</v>
      </c>
      <c r="C11" s="53">
        <v>596650</v>
      </c>
      <c r="D11" s="237">
        <v>0</v>
      </c>
      <c r="E11" s="53">
        <v>283387</v>
      </c>
      <c r="F11" s="238">
        <v>201536</v>
      </c>
      <c r="G11" s="239">
        <v>111727</v>
      </c>
      <c r="H11" s="53">
        <v>263239</v>
      </c>
      <c r="I11" s="237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7">
        <v>0</v>
      </c>
      <c r="O11" s="53">
        <v>38607</v>
      </c>
      <c r="P11" s="53">
        <v>35112</v>
      </c>
      <c r="Q11" s="53">
        <v>214294</v>
      </c>
      <c r="R11" s="237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7">
        <v>0</v>
      </c>
      <c r="X11" s="53">
        <v>25895</v>
      </c>
      <c r="Y11" s="240">
        <v>0</v>
      </c>
    </row>
    <row r="12" spans="2:25" s="1" customFormat="1" ht="15.75" customHeight="1">
      <c r="B12" s="110" t="s">
        <v>178</v>
      </c>
      <c r="C12" s="53">
        <v>590888</v>
      </c>
      <c r="D12" s="237">
        <v>0</v>
      </c>
      <c r="E12" s="53">
        <v>282097</v>
      </c>
      <c r="F12" s="238">
        <v>201187</v>
      </c>
      <c r="G12" s="239">
        <v>107604</v>
      </c>
      <c r="H12" s="53">
        <v>258655</v>
      </c>
      <c r="I12" s="237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7">
        <v>0</v>
      </c>
      <c r="O12" s="53">
        <v>38211</v>
      </c>
      <c r="P12" s="53">
        <v>34631</v>
      </c>
      <c r="Q12" s="53">
        <v>215487</v>
      </c>
      <c r="R12" s="237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7">
        <v>0</v>
      </c>
      <c r="X12" s="53">
        <v>24788</v>
      </c>
      <c r="Y12" s="240">
        <v>0</v>
      </c>
    </row>
    <row r="13" spans="2:25" s="1" customFormat="1" ht="15.75" customHeight="1">
      <c r="B13" s="110" t="s">
        <v>192</v>
      </c>
      <c r="C13" s="53">
        <v>603034</v>
      </c>
      <c r="D13" s="237">
        <v>0</v>
      </c>
      <c r="E13" s="53">
        <v>283376</v>
      </c>
      <c r="F13" s="238">
        <v>201097</v>
      </c>
      <c r="G13" s="239">
        <v>118561</v>
      </c>
      <c r="H13" s="53">
        <v>271187</v>
      </c>
      <c r="I13" s="237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7">
        <v>0</v>
      </c>
      <c r="O13" s="53">
        <v>38025</v>
      </c>
      <c r="P13" s="53">
        <v>34270</v>
      </c>
      <c r="Q13" s="53">
        <v>216415</v>
      </c>
      <c r="R13" s="237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7">
        <v>0</v>
      </c>
      <c r="X13" s="53">
        <v>24256</v>
      </c>
      <c r="Y13" s="240">
        <v>0</v>
      </c>
    </row>
    <row r="14" spans="2:25" s="1" customFormat="1" ht="15.75" customHeight="1">
      <c r="B14" s="46" t="s">
        <v>193</v>
      </c>
      <c r="C14" s="46">
        <f aca="true" t="shared" si="0" ref="C14:C19">SUM(D14:G14)</f>
        <v>593518</v>
      </c>
      <c r="D14" s="166">
        <f>I14+N14+R14+W14</f>
        <v>0</v>
      </c>
      <c r="E14" s="46">
        <f aca="true" t="shared" si="1" ref="E14:E28">J14+O14+S14+U14+X14</f>
        <v>281942</v>
      </c>
      <c r="F14" s="54">
        <f aca="true" t="shared" si="2" ref="F14:F28">K14+P14+T14+Y14</f>
        <v>199810</v>
      </c>
      <c r="G14" s="45">
        <f aca="true" t="shared" si="3" ref="G14:G28">L14</f>
        <v>111766</v>
      </c>
      <c r="H14" s="46">
        <f aca="true" t="shared" si="4" ref="H14:H19">SUM(I14:L14)</f>
        <v>263087</v>
      </c>
      <c r="I14" s="166">
        <v>0</v>
      </c>
      <c r="J14" s="46">
        <v>110989</v>
      </c>
      <c r="K14" s="46">
        <v>40332</v>
      </c>
      <c r="L14" s="46">
        <v>111766</v>
      </c>
      <c r="M14" s="46">
        <f aca="true" t="shared" si="5" ref="M14:M19">SUM(N14:P14)</f>
        <v>72116</v>
      </c>
      <c r="N14" s="166">
        <v>0</v>
      </c>
      <c r="O14" s="46">
        <v>37840</v>
      </c>
      <c r="P14" s="46">
        <v>34276</v>
      </c>
      <c r="Q14" s="46">
        <f aca="true" t="shared" si="6" ref="Q14:Q19">SUM(R14:T14)</f>
        <v>214973</v>
      </c>
      <c r="R14" s="166">
        <v>0</v>
      </c>
      <c r="S14" s="46">
        <v>89771</v>
      </c>
      <c r="T14" s="46">
        <v>125202</v>
      </c>
      <c r="U14" s="46">
        <v>19030</v>
      </c>
      <c r="V14" s="46">
        <f aca="true" t="shared" si="7" ref="V14:V19">SUM(W14:Y14)</f>
        <v>24312</v>
      </c>
      <c r="W14" s="166">
        <v>0</v>
      </c>
      <c r="X14" s="46">
        <v>24312</v>
      </c>
      <c r="Y14" s="124">
        <v>0</v>
      </c>
    </row>
    <row r="15" spans="2:25" s="1" customFormat="1" ht="15.75" customHeight="1">
      <c r="B15" s="46" t="s">
        <v>198</v>
      </c>
      <c r="C15" s="46">
        <f t="shared" si="0"/>
        <v>592225</v>
      </c>
      <c r="D15" s="166">
        <f>I15+N15+R15+W15</f>
        <v>0</v>
      </c>
      <c r="E15" s="46">
        <f t="shared" si="1"/>
        <v>281501</v>
      </c>
      <c r="F15" s="54">
        <f t="shared" si="2"/>
        <v>198111</v>
      </c>
      <c r="G15" s="45">
        <f t="shared" si="3"/>
        <v>112613</v>
      </c>
      <c r="H15" s="46">
        <f t="shared" si="4"/>
        <v>263279</v>
      </c>
      <c r="I15" s="166">
        <v>0</v>
      </c>
      <c r="J15" s="46">
        <v>110854</v>
      </c>
      <c r="K15" s="46">
        <v>39812</v>
      </c>
      <c r="L15" s="46">
        <v>112613</v>
      </c>
      <c r="M15" s="46">
        <f t="shared" si="5"/>
        <v>71663</v>
      </c>
      <c r="N15" s="166">
        <v>0</v>
      </c>
      <c r="O15" s="46">
        <v>37702</v>
      </c>
      <c r="P15" s="46">
        <v>33961</v>
      </c>
      <c r="Q15" s="46">
        <f t="shared" si="6"/>
        <v>213998</v>
      </c>
      <c r="R15" s="166">
        <v>0</v>
      </c>
      <c r="S15" s="46">
        <v>89660</v>
      </c>
      <c r="T15" s="46">
        <v>124338</v>
      </c>
      <c r="U15" s="46">
        <v>18958</v>
      </c>
      <c r="V15" s="46">
        <f t="shared" si="7"/>
        <v>24327</v>
      </c>
      <c r="W15" s="166">
        <v>0</v>
      </c>
      <c r="X15" s="46">
        <v>24327</v>
      </c>
      <c r="Y15" s="124">
        <v>0</v>
      </c>
    </row>
    <row r="16" spans="2:25" s="1" customFormat="1" ht="15.75" customHeight="1">
      <c r="B16" s="46" t="s">
        <v>201</v>
      </c>
      <c r="C16" s="46">
        <f t="shared" si="0"/>
        <v>596104</v>
      </c>
      <c r="D16" s="166">
        <f>I16+N16+R16+W16</f>
        <v>0</v>
      </c>
      <c r="E16" s="46">
        <f t="shared" si="1"/>
        <v>281280</v>
      </c>
      <c r="F16" s="54">
        <f t="shared" si="2"/>
        <v>199817</v>
      </c>
      <c r="G16" s="45">
        <f t="shared" si="3"/>
        <v>115007</v>
      </c>
      <c r="H16" s="46">
        <f t="shared" si="4"/>
        <v>266149</v>
      </c>
      <c r="I16" s="166">
        <v>0</v>
      </c>
      <c r="J16" s="46">
        <v>110706</v>
      </c>
      <c r="K16" s="46">
        <v>40436</v>
      </c>
      <c r="L16" s="46">
        <v>115007</v>
      </c>
      <c r="M16" s="46">
        <f t="shared" si="5"/>
        <v>71774</v>
      </c>
      <c r="N16" s="166">
        <v>0</v>
      </c>
      <c r="O16" s="46">
        <v>37685</v>
      </c>
      <c r="P16" s="46">
        <v>34089</v>
      </c>
      <c r="Q16" s="46">
        <f t="shared" si="6"/>
        <v>214941</v>
      </c>
      <c r="R16" s="166">
        <v>0</v>
      </c>
      <c r="S16" s="46">
        <v>89649</v>
      </c>
      <c r="T16" s="46">
        <v>125292</v>
      </c>
      <c r="U16" s="46">
        <v>18947</v>
      </c>
      <c r="V16" s="46">
        <f t="shared" si="7"/>
        <v>24293</v>
      </c>
      <c r="W16" s="166">
        <v>0</v>
      </c>
      <c r="X16" s="46">
        <v>24293</v>
      </c>
      <c r="Y16" s="124">
        <v>0</v>
      </c>
    </row>
    <row r="17" spans="2:25" s="1" customFormat="1" ht="15.75" customHeight="1">
      <c r="B17" s="46" t="s">
        <v>207</v>
      </c>
      <c r="C17" s="46">
        <f t="shared" si="0"/>
        <v>599501</v>
      </c>
      <c r="D17" s="166">
        <v>0</v>
      </c>
      <c r="E17" s="46">
        <f t="shared" si="1"/>
        <v>281939</v>
      </c>
      <c r="F17" s="54">
        <f t="shared" si="2"/>
        <v>200879</v>
      </c>
      <c r="G17" s="45">
        <f t="shared" si="3"/>
        <v>116683</v>
      </c>
      <c r="H17" s="46">
        <f t="shared" si="4"/>
        <v>268363</v>
      </c>
      <c r="I17" s="166">
        <v>0</v>
      </c>
      <c r="J17" s="46">
        <v>110842</v>
      </c>
      <c r="K17" s="46">
        <v>40838</v>
      </c>
      <c r="L17" s="46">
        <v>116683</v>
      </c>
      <c r="M17" s="46">
        <f t="shared" si="5"/>
        <v>72112</v>
      </c>
      <c r="N17" s="166">
        <v>0</v>
      </c>
      <c r="O17" s="46">
        <v>37850</v>
      </c>
      <c r="P17" s="46">
        <v>34262</v>
      </c>
      <c r="Q17" s="46">
        <f t="shared" si="6"/>
        <v>215843</v>
      </c>
      <c r="R17" s="166">
        <v>0</v>
      </c>
      <c r="S17" s="46">
        <v>90064</v>
      </c>
      <c r="T17" s="46">
        <v>125779</v>
      </c>
      <c r="U17" s="46">
        <v>18927</v>
      </c>
      <c r="V17" s="46">
        <f t="shared" si="7"/>
        <v>24256</v>
      </c>
      <c r="W17" s="166">
        <v>0</v>
      </c>
      <c r="X17" s="46">
        <v>24256</v>
      </c>
      <c r="Y17" s="124">
        <v>0</v>
      </c>
    </row>
    <row r="18" spans="2:25" s="1" customFormat="1" ht="15.75" customHeight="1">
      <c r="B18" s="46" t="s">
        <v>211</v>
      </c>
      <c r="C18" s="46">
        <f t="shared" si="0"/>
        <v>601770</v>
      </c>
      <c r="D18" s="166">
        <v>0</v>
      </c>
      <c r="E18" s="46">
        <f t="shared" si="1"/>
        <v>282760</v>
      </c>
      <c r="F18" s="54">
        <f t="shared" si="2"/>
        <v>201090</v>
      </c>
      <c r="G18" s="45">
        <f t="shared" si="3"/>
        <v>117920</v>
      </c>
      <c r="H18" s="46">
        <f t="shared" si="4"/>
        <v>270253</v>
      </c>
      <c r="I18" s="166">
        <v>0</v>
      </c>
      <c r="J18" s="46">
        <v>111327</v>
      </c>
      <c r="K18" s="46">
        <v>41006</v>
      </c>
      <c r="L18" s="46">
        <v>117920</v>
      </c>
      <c r="M18" s="46">
        <f t="shared" si="5"/>
        <v>72276</v>
      </c>
      <c r="N18" s="166">
        <v>0</v>
      </c>
      <c r="O18" s="46">
        <v>37998</v>
      </c>
      <c r="P18" s="46">
        <v>34278</v>
      </c>
      <c r="Q18" s="46">
        <f t="shared" si="6"/>
        <v>216076</v>
      </c>
      <c r="R18" s="166">
        <v>0</v>
      </c>
      <c r="S18" s="46">
        <v>90270</v>
      </c>
      <c r="T18" s="46">
        <v>125806</v>
      </c>
      <c r="U18" s="46">
        <v>18919</v>
      </c>
      <c r="V18" s="46">
        <f t="shared" si="7"/>
        <v>24246</v>
      </c>
      <c r="W18" s="166">
        <v>0</v>
      </c>
      <c r="X18" s="46">
        <v>24246</v>
      </c>
      <c r="Y18" s="124">
        <v>0</v>
      </c>
    </row>
    <row r="19" spans="2:25" s="1" customFormat="1" ht="15.75" customHeight="1">
      <c r="B19" s="46" t="s">
        <v>214</v>
      </c>
      <c r="C19" s="46">
        <f t="shared" si="0"/>
        <v>603034</v>
      </c>
      <c r="D19" s="166">
        <v>0</v>
      </c>
      <c r="E19" s="46">
        <f t="shared" si="1"/>
        <v>283376</v>
      </c>
      <c r="F19" s="54">
        <f t="shared" si="2"/>
        <v>201097</v>
      </c>
      <c r="G19" s="45">
        <f t="shared" si="3"/>
        <v>118561</v>
      </c>
      <c r="H19" s="46">
        <f t="shared" si="4"/>
        <v>271187</v>
      </c>
      <c r="I19" s="166">
        <v>0</v>
      </c>
      <c r="J19" s="46">
        <v>111620</v>
      </c>
      <c r="K19" s="46">
        <v>41006</v>
      </c>
      <c r="L19" s="46">
        <v>118561</v>
      </c>
      <c r="M19" s="46">
        <f t="shared" si="5"/>
        <v>72295</v>
      </c>
      <c r="N19" s="166">
        <v>0</v>
      </c>
      <c r="O19" s="46">
        <v>38025</v>
      </c>
      <c r="P19" s="46">
        <v>34270</v>
      </c>
      <c r="Q19" s="46">
        <f t="shared" si="6"/>
        <v>216415</v>
      </c>
      <c r="R19" s="166">
        <v>0</v>
      </c>
      <c r="S19" s="46">
        <v>90594</v>
      </c>
      <c r="T19" s="46">
        <v>125821</v>
      </c>
      <c r="U19" s="46">
        <v>18881</v>
      </c>
      <c r="V19" s="46">
        <f t="shared" si="7"/>
        <v>24256</v>
      </c>
      <c r="W19" s="166">
        <v>0</v>
      </c>
      <c r="X19" s="46">
        <v>24256</v>
      </c>
      <c r="Y19" s="124">
        <v>0</v>
      </c>
    </row>
    <row r="20" spans="2:25" s="1" customFormat="1" ht="15.75" customHeight="1">
      <c r="B20" s="110" t="s">
        <v>263</v>
      </c>
      <c r="C20" s="46"/>
      <c r="D20" s="166"/>
      <c r="E20" s="46"/>
      <c r="F20" s="54"/>
      <c r="G20" s="45"/>
      <c r="H20" s="46"/>
      <c r="I20" s="166"/>
      <c r="J20" s="46"/>
      <c r="K20" s="46"/>
      <c r="L20" s="46"/>
      <c r="M20" s="46"/>
      <c r="N20" s="166"/>
      <c r="O20" s="46"/>
      <c r="P20" s="46"/>
      <c r="Q20" s="46"/>
      <c r="R20" s="166"/>
      <c r="S20" s="46"/>
      <c r="T20" s="46"/>
      <c r="U20" s="46"/>
      <c r="V20" s="46"/>
      <c r="W20" s="166"/>
      <c r="X20" s="46"/>
      <c r="Y20" s="124"/>
    </row>
    <row r="21" spans="2:25" s="1" customFormat="1" ht="15.75" customHeight="1">
      <c r="B21" s="46" t="s">
        <v>226</v>
      </c>
      <c r="C21" s="46">
        <f aca="true" t="shared" si="8" ref="C21:C28">SUM(D21:G21)</f>
        <v>604257</v>
      </c>
      <c r="D21" s="166">
        <v>0</v>
      </c>
      <c r="E21" s="46">
        <f t="shared" si="1"/>
        <v>283843</v>
      </c>
      <c r="F21" s="54">
        <f t="shared" si="2"/>
        <v>200992</v>
      </c>
      <c r="G21" s="45">
        <f t="shared" si="3"/>
        <v>119422</v>
      </c>
      <c r="H21" s="46">
        <f aca="true" t="shared" si="9" ref="H21:H27">SUM(I21:L21)</f>
        <v>272641</v>
      </c>
      <c r="I21" s="166">
        <v>0</v>
      </c>
      <c r="J21" s="46">
        <v>112201</v>
      </c>
      <c r="K21" s="46">
        <v>41018</v>
      </c>
      <c r="L21" s="46">
        <v>119422</v>
      </c>
      <c r="M21" s="46">
        <f aca="true" t="shared" si="10" ref="M21:M27">SUM(N21:P21)</f>
        <v>73027</v>
      </c>
      <c r="N21" s="166">
        <v>0</v>
      </c>
      <c r="O21" s="46">
        <v>38837</v>
      </c>
      <c r="P21" s="46">
        <v>34190</v>
      </c>
      <c r="Q21" s="46">
        <f aca="true" t="shared" si="11" ref="Q21:Q27">SUM(R21:T21)</f>
        <v>215645</v>
      </c>
      <c r="R21" s="166">
        <v>0</v>
      </c>
      <c r="S21" s="46">
        <v>89861</v>
      </c>
      <c r="T21" s="46">
        <v>125784</v>
      </c>
      <c r="U21" s="46">
        <v>18804</v>
      </c>
      <c r="V21" s="46">
        <f aca="true" t="shared" si="12" ref="V21:V27">SUM(W21:Y21)</f>
        <v>24140</v>
      </c>
      <c r="W21" s="166">
        <v>0</v>
      </c>
      <c r="X21" s="46">
        <v>24140</v>
      </c>
      <c r="Y21" s="124">
        <v>0</v>
      </c>
    </row>
    <row r="22" spans="2:25" s="1" customFormat="1" ht="15.75" customHeight="1">
      <c r="B22" s="46" t="s">
        <v>231</v>
      </c>
      <c r="C22" s="46">
        <f t="shared" si="8"/>
        <v>604244</v>
      </c>
      <c r="D22" s="166">
        <v>0</v>
      </c>
      <c r="E22" s="46">
        <f t="shared" si="1"/>
        <v>284600</v>
      </c>
      <c r="F22" s="54">
        <f t="shared" si="2"/>
        <v>200256</v>
      </c>
      <c r="G22" s="45">
        <f t="shared" si="3"/>
        <v>119388</v>
      </c>
      <c r="H22" s="46">
        <f t="shared" si="9"/>
        <v>272988</v>
      </c>
      <c r="I22" s="166">
        <v>0</v>
      </c>
      <c r="J22" s="46">
        <v>112824</v>
      </c>
      <c r="K22" s="46">
        <v>40776</v>
      </c>
      <c r="L22" s="46">
        <v>119388</v>
      </c>
      <c r="M22" s="46">
        <f t="shared" si="10"/>
        <v>73067</v>
      </c>
      <c r="N22" s="166">
        <v>0</v>
      </c>
      <c r="O22" s="46">
        <v>38944</v>
      </c>
      <c r="P22" s="46">
        <v>34123</v>
      </c>
      <c r="Q22" s="46">
        <f t="shared" si="11"/>
        <v>215300</v>
      </c>
      <c r="R22" s="166">
        <v>0</v>
      </c>
      <c r="S22" s="46">
        <v>89943</v>
      </c>
      <c r="T22" s="46">
        <v>125357</v>
      </c>
      <c r="U22" s="46">
        <v>18778</v>
      </c>
      <c r="V22" s="46">
        <f t="shared" si="12"/>
        <v>24111</v>
      </c>
      <c r="W22" s="166">
        <v>0</v>
      </c>
      <c r="X22" s="46">
        <v>24111</v>
      </c>
      <c r="Y22" s="124">
        <v>0</v>
      </c>
    </row>
    <row r="23" spans="2:25" s="1" customFormat="1" ht="15.75" customHeight="1">
      <c r="B23" s="46" t="s">
        <v>236</v>
      </c>
      <c r="C23" s="46">
        <f t="shared" si="8"/>
        <v>604058</v>
      </c>
      <c r="D23" s="166">
        <v>0</v>
      </c>
      <c r="E23" s="46">
        <f t="shared" si="1"/>
        <v>284358</v>
      </c>
      <c r="F23" s="54">
        <f t="shared" si="2"/>
        <v>200081</v>
      </c>
      <c r="G23" s="45">
        <f t="shared" si="3"/>
        <v>119619</v>
      </c>
      <c r="H23" s="46">
        <f t="shared" si="9"/>
        <v>273188</v>
      </c>
      <c r="I23" s="166">
        <v>0</v>
      </c>
      <c r="J23" s="46">
        <v>112729</v>
      </c>
      <c r="K23" s="46">
        <v>40840</v>
      </c>
      <c r="L23" s="46">
        <v>119619</v>
      </c>
      <c r="M23" s="46">
        <f t="shared" si="10"/>
        <v>72900</v>
      </c>
      <c r="N23" s="166">
        <v>0</v>
      </c>
      <c r="O23" s="46">
        <v>38940</v>
      </c>
      <c r="P23" s="46">
        <v>33960</v>
      </c>
      <c r="Q23" s="46">
        <f t="shared" si="11"/>
        <v>215275</v>
      </c>
      <c r="R23" s="166">
        <v>0</v>
      </c>
      <c r="S23" s="46">
        <v>89994</v>
      </c>
      <c r="T23" s="46">
        <v>125281</v>
      </c>
      <c r="U23" s="46">
        <v>18672</v>
      </c>
      <c r="V23" s="46">
        <f t="shared" si="12"/>
        <v>24023</v>
      </c>
      <c r="W23" s="166">
        <v>0</v>
      </c>
      <c r="X23" s="46">
        <v>24023</v>
      </c>
      <c r="Y23" s="124">
        <v>0</v>
      </c>
    </row>
    <row r="24" spans="2:25" s="1" customFormat="1" ht="15.75" customHeight="1">
      <c r="B24" s="46" t="s">
        <v>241</v>
      </c>
      <c r="C24" s="46">
        <f t="shared" si="8"/>
        <v>603981</v>
      </c>
      <c r="D24" s="166">
        <v>0</v>
      </c>
      <c r="E24" s="46">
        <f t="shared" si="1"/>
        <v>284199</v>
      </c>
      <c r="F24" s="54">
        <f t="shared" si="2"/>
        <v>200048</v>
      </c>
      <c r="G24" s="45">
        <f t="shared" si="3"/>
        <v>119734</v>
      </c>
      <c r="H24" s="46">
        <f t="shared" si="9"/>
        <v>273142</v>
      </c>
      <c r="I24" s="166">
        <v>0</v>
      </c>
      <c r="J24" s="46">
        <v>112541</v>
      </c>
      <c r="K24" s="46">
        <v>40867</v>
      </c>
      <c r="L24" s="46">
        <v>119734</v>
      </c>
      <c r="M24" s="46">
        <f t="shared" si="10"/>
        <v>72976</v>
      </c>
      <c r="N24" s="166">
        <v>0</v>
      </c>
      <c r="O24" s="46">
        <v>39035</v>
      </c>
      <c r="P24" s="46">
        <v>33941</v>
      </c>
      <c r="Q24" s="46">
        <f t="shared" si="11"/>
        <v>215139</v>
      </c>
      <c r="R24" s="166">
        <v>0</v>
      </c>
      <c r="S24" s="46">
        <v>89899</v>
      </c>
      <c r="T24" s="46">
        <v>125240</v>
      </c>
      <c r="U24" s="46">
        <v>18728</v>
      </c>
      <c r="V24" s="46">
        <f t="shared" si="12"/>
        <v>23996</v>
      </c>
      <c r="W24" s="166">
        <v>0</v>
      </c>
      <c r="X24" s="46">
        <v>23996</v>
      </c>
      <c r="Y24" s="124">
        <v>0</v>
      </c>
    </row>
    <row r="25" spans="2:25" s="1" customFormat="1" ht="15.75" customHeight="1">
      <c r="B25" s="46" t="s">
        <v>246</v>
      </c>
      <c r="C25" s="46">
        <f t="shared" si="8"/>
        <v>604677</v>
      </c>
      <c r="D25" s="276">
        <f>I25+N25+R25+W25</f>
        <v>1</v>
      </c>
      <c r="E25" s="46">
        <f t="shared" si="1"/>
        <v>285127</v>
      </c>
      <c r="F25" s="54">
        <f>K25+P25+T25+Y25</f>
        <v>200023</v>
      </c>
      <c r="G25" s="45">
        <f t="shared" si="3"/>
        <v>119526</v>
      </c>
      <c r="H25" s="46">
        <f t="shared" si="9"/>
        <v>272887</v>
      </c>
      <c r="I25" s="276">
        <v>1</v>
      </c>
      <c r="J25" s="275">
        <v>112496</v>
      </c>
      <c r="K25" s="275">
        <v>40864</v>
      </c>
      <c r="L25" s="275">
        <v>119526</v>
      </c>
      <c r="M25" s="46">
        <f t="shared" si="10"/>
        <v>73306</v>
      </c>
      <c r="N25" s="276">
        <v>0</v>
      </c>
      <c r="O25" s="275">
        <v>39361</v>
      </c>
      <c r="P25" s="275">
        <v>33945</v>
      </c>
      <c r="Q25" s="46">
        <f t="shared" si="11"/>
        <v>215469</v>
      </c>
      <c r="R25" s="276">
        <v>0</v>
      </c>
      <c r="S25" s="275">
        <v>90255</v>
      </c>
      <c r="T25" s="275">
        <v>125214</v>
      </c>
      <c r="U25" s="275">
        <v>19016</v>
      </c>
      <c r="V25" s="46">
        <f t="shared" si="12"/>
        <v>23999</v>
      </c>
      <c r="W25" s="276">
        <v>0</v>
      </c>
      <c r="X25" s="275">
        <v>23999</v>
      </c>
      <c r="Y25" s="277">
        <v>0</v>
      </c>
    </row>
    <row r="26" spans="2:25" s="1" customFormat="1" ht="15.75" customHeight="1">
      <c r="B26" s="46" t="s">
        <v>251</v>
      </c>
      <c r="C26" s="46">
        <f t="shared" si="8"/>
        <v>604262</v>
      </c>
      <c r="D26" s="276">
        <f>I26+N26+R26+W26</f>
        <v>0</v>
      </c>
      <c r="E26" s="46">
        <f t="shared" si="1"/>
        <v>285169</v>
      </c>
      <c r="F26" s="54">
        <f>K26+P26+T26+Y26</f>
        <v>200046</v>
      </c>
      <c r="G26" s="45">
        <f t="shared" si="3"/>
        <v>119047</v>
      </c>
      <c r="H26" s="275">
        <f t="shared" si="9"/>
        <v>272295</v>
      </c>
      <c r="I26" s="276">
        <v>0</v>
      </c>
      <c r="J26" s="275">
        <v>112389</v>
      </c>
      <c r="K26" s="275">
        <v>40859</v>
      </c>
      <c r="L26" s="275">
        <v>119047</v>
      </c>
      <c r="M26" s="275">
        <f t="shared" si="10"/>
        <v>73207</v>
      </c>
      <c r="N26" s="276">
        <v>0</v>
      </c>
      <c r="O26" s="275">
        <v>39263</v>
      </c>
      <c r="P26" s="275">
        <v>33944</v>
      </c>
      <c r="Q26" s="275">
        <f t="shared" si="11"/>
        <v>215775</v>
      </c>
      <c r="R26" s="276">
        <v>0</v>
      </c>
      <c r="S26" s="275">
        <v>90532</v>
      </c>
      <c r="T26" s="275">
        <v>125243</v>
      </c>
      <c r="U26" s="275">
        <v>19062</v>
      </c>
      <c r="V26" s="275">
        <f t="shared" si="12"/>
        <v>23923</v>
      </c>
      <c r="W26" s="276">
        <v>0</v>
      </c>
      <c r="X26" s="275">
        <v>23923</v>
      </c>
      <c r="Y26" s="277">
        <v>0</v>
      </c>
    </row>
    <row r="27" spans="2:25" s="1" customFormat="1" ht="15.75" customHeight="1">
      <c r="B27" s="46" t="s">
        <v>258</v>
      </c>
      <c r="C27" s="46">
        <f t="shared" si="8"/>
        <v>604287</v>
      </c>
      <c r="D27" s="276"/>
      <c r="E27" s="275">
        <f t="shared" si="1"/>
        <v>284271</v>
      </c>
      <c r="F27" s="54">
        <f>K27+P27+T27+Y27</f>
        <v>199812</v>
      </c>
      <c r="G27" s="293">
        <f t="shared" si="3"/>
        <v>120204</v>
      </c>
      <c r="H27" s="275">
        <f t="shared" si="9"/>
        <v>272984</v>
      </c>
      <c r="I27" s="276"/>
      <c r="J27" s="275">
        <v>111995</v>
      </c>
      <c r="K27" s="275">
        <v>40785</v>
      </c>
      <c r="L27" s="275">
        <v>120204</v>
      </c>
      <c r="M27" s="275">
        <f t="shared" si="10"/>
        <v>73052</v>
      </c>
      <c r="N27" s="276"/>
      <c r="O27" s="275">
        <v>39191</v>
      </c>
      <c r="P27" s="275">
        <v>33861</v>
      </c>
      <c r="Q27" s="275">
        <f t="shared" si="11"/>
        <v>215555</v>
      </c>
      <c r="R27" s="276"/>
      <c r="S27" s="275">
        <v>90389</v>
      </c>
      <c r="T27" s="275">
        <v>125166</v>
      </c>
      <c r="U27" s="275">
        <v>18941</v>
      </c>
      <c r="V27" s="275">
        <f t="shared" si="12"/>
        <v>23755</v>
      </c>
      <c r="W27" s="276"/>
      <c r="X27" s="275">
        <v>23755</v>
      </c>
      <c r="Y27" s="277"/>
    </row>
    <row r="28" spans="1:25" s="170" customFormat="1" ht="15.75" customHeight="1">
      <c r="A28" s="169"/>
      <c r="B28" s="112" t="s">
        <v>11</v>
      </c>
      <c r="C28" s="113">
        <f t="shared" si="8"/>
        <v>100.00000000000001</v>
      </c>
      <c r="D28" s="113">
        <f>I28+N28+R28+W28</f>
        <v>0</v>
      </c>
      <c r="E28" s="113">
        <f t="shared" si="1"/>
        <v>47.050000000000004</v>
      </c>
      <c r="F28" s="113">
        <f t="shared" si="2"/>
        <v>33.06</v>
      </c>
      <c r="G28" s="113">
        <f t="shared" si="3"/>
        <v>19.89</v>
      </c>
      <c r="H28" s="113">
        <f>ROUND(H27/$C$27*100,2)+0.01</f>
        <v>45.18</v>
      </c>
      <c r="I28" s="113">
        <f>ROUND(I26/$C$26*100,2)</f>
        <v>0</v>
      </c>
      <c r="J28" s="113">
        <f>ROUND(J27/$C$27*100,2)+0.01</f>
        <v>18.540000000000003</v>
      </c>
      <c r="K28" s="113">
        <f aca="true" t="shared" si="13" ref="K28:Y28">ROUND(K27/$C$27*100,2)</f>
        <v>6.75</v>
      </c>
      <c r="L28" s="113">
        <f t="shared" si="13"/>
        <v>19.89</v>
      </c>
      <c r="M28" s="113">
        <f t="shared" si="13"/>
        <v>12.09</v>
      </c>
      <c r="N28" s="113">
        <f t="shared" si="13"/>
        <v>0</v>
      </c>
      <c r="O28" s="113">
        <f t="shared" si="13"/>
        <v>6.49</v>
      </c>
      <c r="P28" s="113">
        <f t="shared" si="13"/>
        <v>5.6</v>
      </c>
      <c r="Q28" s="113">
        <f t="shared" si="13"/>
        <v>35.67</v>
      </c>
      <c r="R28" s="113">
        <f t="shared" si="13"/>
        <v>0</v>
      </c>
      <c r="S28" s="113">
        <f t="shared" si="13"/>
        <v>14.96</v>
      </c>
      <c r="T28" s="113">
        <f t="shared" si="13"/>
        <v>20.71</v>
      </c>
      <c r="U28" s="113">
        <f t="shared" si="13"/>
        <v>3.13</v>
      </c>
      <c r="V28" s="113">
        <f t="shared" si="13"/>
        <v>3.93</v>
      </c>
      <c r="W28" s="113">
        <f t="shared" si="13"/>
        <v>0</v>
      </c>
      <c r="X28" s="113">
        <f t="shared" si="13"/>
        <v>3.93</v>
      </c>
      <c r="Y28" s="113">
        <f t="shared" si="13"/>
        <v>0</v>
      </c>
    </row>
    <row r="29" spans="1:34" s="69" customFormat="1" ht="15.75" customHeight="1">
      <c r="A29" s="121"/>
      <c r="B29" s="165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8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pane ySplit="6" topLeftCell="BM13" activePane="bottomLeft" state="frozen"/>
      <selection pane="topLeft" activeCell="D19" sqref="D19"/>
      <selection pane="bottomLeft" activeCell="J27" sqref="J27"/>
    </sheetView>
  </sheetViews>
  <sheetFormatPr defaultColWidth="9.00390625" defaultRowHeight="24" customHeight="1"/>
  <cols>
    <col min="1" max="1" width="10.25390625" style="58" customWidth="1"/>
    <col min="2" max="3" width="10.375" style="58" customWidth="1"/>
    <col min="4" max="4" width="10.875" style="58" customWidth="1"/>
    <col min="5" max="5" width="11.125" style="58" customWidth="1"/>
    <col min="6" max="6" width="6.25390625" style="58" customWidth="1"/>
    <col min="7" max="7" width="11.625" style="58" customWidth="1"/>
    <col min="8" max="8" width="10.00390625" style="58" customWidth="1"/>
    <col min="9" max="10" width="12.625" style="58" customWidth="1"/>
    <col min="11" max="11" width="11.75390625" style="58" customWidth="1"/>
    <col min="12" max="12" width="12.125" style="58" customWidth="1"/>
    <col min="13" max="13" width="9.62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21" t="s">
        <v>70</v>
      </c>
      <c r="B4" s="131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3"/>
      <c r="O4" s="182" t="s">
        <v>21</v>
      </c>
    </row>
    <row r="5" spans="1:15" ht="15.75" customHeight="1">
      <c r="A5" s="298"/>
      <c r="B5" s="243" t="s">
        <v>22</v>
      </c>
      <c r="C5" s="130" t="s">
        <v>23</v>
      </c>
      <c r="D5" s="59"/>
      <c r="E5" s="59"/>
      <c r="F5" s="59"/>
      <c r="G5" s="59"/>
      <c r="H5" s="60"/>
      <c r="I5" s="132" t="s">
        <v>24</v>
      </c>
      <c r="J5" s="86"/>
      <c r="K5" s="86"/>
      <c r="L5" s="86"/>
      <c r="M5" s="86"/>
      <c r="N5" s="180" t="s">
        <v>112</v>
      </c>
      <c r="O5" s="61" t="s">
        <v>22</v>
      </c>
    </row>
    <row r="6" spans="1:15" ht="31.5" customHeight="1">
      <c r="A6" s="299"/>
      <c r="B6" s="244" t="s">
        <v>25</v>
      </c>
      <c r="C6" s="129" t="s">
        <v>14</v>
      </c>
      <c r="D6" s="129" t="s">
        <v>26</v>
      </c>
      <c r="E6" s="129" t="s">
        <v>27</v>
      </c>
      <c r="F6" s="129" t="s">
        <v>61</v>
      </c>
      <c r="G6" s="242" t="s">
        <v>180</v>
      </c>
      <c r="H6" s="129" t="s">
        <v>28</v>
      </c>
      <c r="I6" s="129" t="s">
        <v>14</v>
      </c>
      <c r="J6" s="129" t="s">
        <v>29</v>
      </c>
      <c r="K6" s="129" t="s">
        <v>30</v>
      </c>
      <c r="L6" s="242" t="s">
        <v>181</v>
      </c>
      <c r="M6" s="129" t="s">
        <v>99</v>
      </c>
      <c r="N6" s="181" t="s">
        <v>179</v>
      </c>
      <c r="O6" s="134" t="s">
        <v>25</v>
      </c>
    </row>
    <row r="7" spans="1:15" ht="16.5" customHeight="1">
      <c r="A7" s="115" t="s">
        <v>86</v>
      </c>
      <c r="B7" s="126">
        <v>23432436</v>
      </c>
      <c r="C7" s="126">
        <v>47396082</v>
      </c>
      <c r="D7" s="126">
        <v>37959823</v>
      </c>
      <c r="E7" s="126">
        <v>9378693</v>
      </c>
      <c r="F7" s="126">
        <v>87</v>
      </c>
      <c r="G7" s="116">
        <v>0</v>
      </c>
      <c r="H7" s="126">
        <v>57479</v>
      </c>
      <c r="I7" s="126">
        <v>23963646</v>
      </c>
      <c r="J7" s="126">
        <v>10159347</v>
      </c>
      <c r="K7" s="126">
        <v>4835352</v>
      </c>
      <c r="L7" s="126">
        <v>8968947</v>
      </c>
      <c r="M7" s="116">
        <v>0</v>
      </c>
      <c r="N7" s="116">
        <v>0</v>
      </c>
      <c r="O7" s="126">
        <v>187186381.871</v>
      </c>
    </row>
    <row r="8" spans="1:15" ht="16.5" customHeight="1">
      <c r="A8" s="115" t="s">
        <v>110</v>
      </c>
      <c r="B8" s="126">
        <v>42808543</v>
      </c>
      <c r="C8" s="126">
        <v>61853399</v>
      </c>
      <c r="D8" s="126">
        <v>38647555</v>
      </c>
      <c r="E8" s="126">
        <v>9734242</v>
      </c>
      <c r="F8" s="116">
        <v>0</v>
      </c>
      <c r="G8" s="126">
        <v>13429933</v>
      </c>
      <c r="H8" s="126">
        <v>41669</v>
      </c>
      <c r="I8" s="126">
        <v>19044856</v>
      </c>
      <c r="J8" s="126">
        <v>12378551</v>
      </c>
      <c r="K8" s="126">
        <v>6389310</v>
      </c>
      <c r="L8" s="126">
        <v>276995</v>
      </c>
      <c r="M8" s="116">
        <v>0</v>
      </c>
      <c r="N8" s="116">
        <v>0</v>
      </c>
      <c r="O8" s="116">
        <f>O7+B8+N8</f>
        <v>229994924.871</v>
      </c>
    </row>
    <row r="9" spans="1:15" s="179" customFormat="1" ht="16.5" customHeight="1">
      <c r="A9" s="115" t="s">
        <v>105</v>
      </c>
      <c r="B9" s="178">
        <v>30187518</v>
      </c>
      <c r="C9" s="178">
        <v>60310145</v>
      </c>
      <c r="D9" s="178">
        <v>42375675</v>
      </c>
      <c r="E9" s="178">
        <v>14321783</v>
      </c>
      <c r="F9" s="116">
        <v>0</v>
      </c>
      <c r="G9" s="178">
        <v>3546711</v>
      </c>
      <c r="H9" s="178">
        <v>65976</v>
      </c>
      <c r="I9" s="178">
        <v>30122627</v>
      </c>
      <c r="J9" s="178">
        <v>17566518</v>
      </c>
      <c r="K9" s="178">
        <v>9896248</v>
      </c>
      <c r="L9" s="178">
        <v>2635185</v>
      </c>
      <c r="M9" s="178">
        <v>24676</v>
      </c>
      <c r="N9" s="116">
        <v>0</v>
      </c>
      <c r="O9" s="116">
        <f>O8+B9+N9</f>
        <v>260182442.871</v>
      </c>
    </row>
    <row r="10" spans="1:15" s="236" customFormat="1" ht="16.5" customHeight="1">
      <c r="A10" s="230" t="s">
        <v>103</v>
      </c>
      <c r="B10" s="231">
        <v>38606346</v>
      </c>
      <c r="C10" s="231">
        <v>99052588</v>
      </c>
      <c r="D10" s="231">
        <v>47831120</v>
      </c>
      <c r="E10" s="231">
        <v>20235535</v>
      </c>
      <c r="F10" s="231">
        <v>44</v>
      </c>
      <c r="G10" s="231">
        <v>30899071</v>
      </c>
      <c r="H10" s="231">
        <v>86818</v>
      </c>
      <c r="I10" s="231">
        <v>60446242</v>
      </c>
      <c r="J10" s="231">
        <v>19582316</v>
      </c>
      <c r="K10" s="231">
        <v>40409087</v>
      </c>
      <c r="L10" s="231">
        <v>419853</v>
      </c>
      <c r="M10" s="231">
        <v>34986</v>
      </c>
      <c r="N10" s="231">
        <v>0</v>
      </c>
      <c r="O10" s="116">
        <f>O9+B10+N10</f>
        <v>298788788.871</v>
      </c>
    </row>
    <row r="11" spans="1:15" s="236" customFormat="1" ht="16.5" customHeight="1">
      <c r="A11" s="230" t="s">
        <v>178</v>
      </c>
      <c r="B11" s="231">
        <v>58396965</v>
      </c>
      <c r="C11" s="231">
        <v>98532213</v>
      </c>
      <c r="D11" s="231">
        <v>53007402</v>
      </c>
      <c r="E11" s="231">
        <v>29633544</v>
      </c>
      <c r="F11" s="231">
        <v>0</v>
      </c>
      <c r="G11" s="231">
        <v>10383004</v>
      </c>
      <c r="H11" s="231">
        <v>5508263</v>
      </c>
      <c r="I11" s="231">
        <v>40135248</v>
      </c>
      <c r="J11" s="231">
        <v>23420408</v>
      </c>
      <c r="K11" s="231">
        <v>10797843</v>
      </c>
      <c r="L11" s="231">
        <v>5874991</v>
      </c>
      <c r="M11" s="231">
        <v>42006</v>
      </c>
      <c r="N11" s="231">
        <v>5909997</v>
      </c>
      <c r="O11" s="116">
        <f>O10+B11+N11</f>
        <v>363095750.871</v>
      </c>
    </row>
    <row r="12" spans="1:15" ht="16.5" customHeight="1">
      <c r="A12" s="230" t="s">
        <v>192</v>
      </c>
      <c r="B12" s="231">
        <f>C12-I12</f>
        <v>49318661</v>
      </c>
      <c r="C12" s="231">
        <f>SUM(D12:H12)</f>
        <v>121338181</v>
      </c>
      <c r="D12" s="231">
        <v>53392129</v>
      </c>
      <c r="E12" s="231">
        <v>36624920</v>
      </c>
      <c r="F12" s="231">
        <v>65</v>
      </c>
      <c r="G12" s="231">
        <v>31215108</v>
      </c>
      <c r="H12" s="231">
        <v>105959</v>
      </c>
      <c r="I12" s="231">
        <f>SUM(J12:M12)</f>
        <v>72019520</v>
      </c>
      <c r="J12" s="231">
        <v>25548453</v>
      </c>
      <c r="K12" s="231">
        <v>9825700</v>
      </c>
      <c r="L12" s="231">
        <v>36518309</v>
      </c>
      <c r="M12" s="231">
        <v>127058</v>
      </c>
      <c r="N12" s="231">
        <v>-2975597</v>
      </c>
      <c r="O12" s="116">
        <f>O11+B12+N12</f>
        <v>409438814.871</v>
      </c>
    </row>
    <row r="13" spans="1:15" ht="16.5" customHeight="1">
      <c r="A13" s="232" t="s">
        <v>184</v>
      </c>
      <c r="B13" s="228">
        <f aca="true" t="shared" si="0" ref="B13:B18">C13-I13</f>
        <v>-277653</v>
      </c>
      <c r="C13" s="228">
        <f aca="true" t="shared" si="1" ref="C13:C27">SUM(D13:H13)</f>
        <v>14182118</v>
      </c>
      <c r="D13" s="228">
        <v>4464473</v>
      </c>
      <c r="E13" s="228">
        <v>6164221</v>
      </c>
      <c r="F13" s="229">
        <v>0</v>
      </c>
      <c r="G13" s="228">
        <v>3545899</v>
      </c>
      <c r="H13" s="228">
        <v>7525</v>
      </c>
      <c r="I13" s="228">
        <f aca="true" t="shared" si="2" ref="I13:I27">SUM(J13:M13)</f>
        <v>14459771</v>
      </c>
      <c r="J13" s="228">
        <v>11054276</v>
      </c>
      <c r="K13" s="228">
        <v>522183</v>
      </c>
      <c r="L13" s="228">
        <v>2880684</v>
      </c>
      <c r="M13" s="228">
        <v>2628</v>
      </c>
      <c r="N13" s="228">
        <v>1133656</v>
      </c>
      <c r="O13" s="228">
        <v>397356263</v>
      </c>
    </row>
    <row r="14" spans="1:15" ht="16.5" customHeight="1">
      <c r="A14" s="232" t="s">
        <v>186</v>
      </c>
      <c r="B14" s="228">
        <f t="shared" si="0"/>
        <v>1650716</v>
      </c>
      <c r="C14" s="228">
        <f t="shared" si="1"/>
        <v>10046051</v>
      </c>
      <c r="D14" s="228">
        <v>4368541</v>
      </c>
      <c r="E14" s="228">
        <v>5310684</v>
      </c>
      <c r="F14" s="229">
        <v>0</v>
      </c>
      <c r="G14" s="228">
        <v>364551</v>
      </c>
      <c r="H14" s="228">
        <v>2275</v>
      </c>
      <c r="I14" s="228">
        <f t="shared" si="2"/>
        <v>8395335</v>
      </c>
      <c r="J14" s="228">
        <v>1115331</v>
      </c>
      <c r="K14" s="228">
        <v>1243136</v>
      </c>
      <c r="L14" s="228">
        <v>6023397</v>
      </c>
      <c r="M14" s="228">
        <v>13471</v>
      </c>
      <c r="N14" s="228">
        <v>-2022550</v>
      </c>
      <c r="O14" s="228">
        <v>396984429</v>
      </c>
    </row>
    <row r="15" spans="1:16" ht="16.5" customHeight="1">
      <c r="A15" s="232" t="s">
        <v>188</v>
      </c>
      <c r="B15" s="228">
        <f t="shared" si="0"/>
        <v>11041023</v>
      </c>
      <c r="C15" s="228">
        <f t="shared" si="1"/>
        <v>14076977</v>
      </c>
      <c r="D15" s="228">
        <v>4406112</v>
      </c>
      <c r="E15" s="228">
        <v>4241773</v>
      </c>
      <c r="F15" s="229">
        <v>0</v>
      </c>
      <c r="G15" s="228">
        <v>5426824</v>
      </c>
      <c r="H15" s="228">
        <v>2268</v>
      </c>
      <c r="I15" s="228">
        <f t="shared" si="2"/>
        <v>3035954</v>
      </c>
      <c r="J15" s="228">
        <v>295783</v>
      </c>
      <c r="K15" s="228">
        <v>2622419</v>
      </c>
      <c r="L15" s="228">
        <v>112198</v>
      </c>
      <c r="M15" s="228">
        <v>5554</v>
      </c>
      <c r="N15" s="228">
        <v>1266333</v>
      </c>
      <c r="O15" s="228">
        <v>409291785</v>
      </c>
      <c r="P15" s="269"/>
    </row>
    <row r="16" spans="1:15" ht="16.5" customHeight="1">
      <c r="A16" s="232" t="s">
        <v>190</v>
      </c>
      <c r="B16" s="228">
        <f t="shared" si="0"/>
        <v>8954839</v>
      </c>
      <c r="C16" s="228">
        <f t="shared" si="1"/>
        <v>12500666</v>
      </c>
      <c r="D16" s="253">
        <v>4520786</v>
      </c>
      <c r="E16" s="253">
        <v>5662535</v>
      </c>
      <c r="F16" s="254">
        <v>0</v>
      </c>
      <c r="G16" s="253">
        <v>2313136</v>
      </c>
      <c r="H16" s="253">
        <v>4209</v>
      </c>
      <c r="I16" s="253">
        <f t="shared" si="2"/>
        <v>3545827</v>
      </c>
      <c r="J16" s="253">
        <v>254720</v>
      </c>
      <c r="K16" s="253">
        <v>1576020</v>
      </c>
      <c r="L16" s="253">
        <v>1702862</v>
      </c>
      <c r="M16" s="253">
        <v>12225</v>
      </c>
      <c r="N16" s="253">
        <v>861944</v>
      </c>
      <c r="O16" s="228">
        <v>419108568</v>
      </c>
    </row>
    <row r="17" spans="1:15" ht="16.5" customHeight="1">
      <c r="A17" s="232" t="s">
        <v>212</v>
      </c>
      <c r="B17" s="228">
        <f t="shared" si="0"/>
        <v>-8755866.521000002</v>
      </c>
      <c r="C17" s="228">
        <f t="shared" si="1"/>
        <v>7127532.0309999995</v>
      </c>
      <c r="D17" s="253">
        <v>4565800</v>
      </c>
      <c r="E17" s="253">
        <f>(2558859363-567198332)*0.001</f>
        <v>1991661.031</v>
      </c>
      <c r="F17" s="254">
        <v>0</v>
      </c>
      <c r="G17" s="253">
        <v>567198</v>
      </c>
      <c r="H17" s="253">
        <v>2873</v>
      </c>
      <c r="I17" s="253">
        <f t="shared" si="2"/>
        <v>15883398.552000001</v>
      </c>
      <c r="J17" s="253">
        <v>289045</v>
      </c>
      <c r="K17" s="253">
        <f>(15582574524-12764580972)*0.001</f>
        <v>2817993.552</v>
      </c>
      <c r="L17" s="253">
        <v>12764581</v>
      </c>
      <c r="M17" s="253">
        <v>11779</v>
      </c>
      <c r="N17" s="253">
        <v>-3427720</v>
      </c>
      <c r="O17" s="228">
        <v>406924981.479</v>
      </c>
    </row>
    <row r="18" spans="1:15" ht="16.5" customHeight="1">
      <c r="A18" s="232" t="s">
        <v>217</v>
      </c>
      <c r="B18" s="228">
        <f t="shared" si="0"/>
        <v>3207426</v>
      </c>
      <c r="C18" s="228">
        <f t="shared" si="1"/>
        <v>7660179</v>
      </c>
      <c r="D18" s="253">
        <v>4458837</v>
      </c>
      <c r="E18" s="253">
        <v>2089222</v>
      </c>
      <c r="F18" s="254">
        <v>0</v>
      </c>
      <c r="G18" s="253">
        <v>1044183</v>
      </c>
      <c r="H18" s="253">
        <v>67937</v>
      </c>
      <c r="I18" s="253">
        <f t="shared" si="2"/>
        <v>4452753</v>
      </c>
      <c r="J18" s="253">
        <v>264942</v>
      </c>
      <c r="K18" s="253">
        <f>2540707+1</f>
        <v>2540708</v>
      </c>
      <c r="L18" s="253">
        <v>1637821</v>
      </c>
      <c r="M18" s="253">
        <v>9282</v>
      </c>
      <c r="N18" s="253">
        <v>-693592</v>
      </c>
      <c r="O18" s="228">
        <v>409438815.479</v>
      </c>
    </row>
    <row r="19" spans="1:15" ht="16.5" customHeight="1">
      <c r="A19" s="230" t="s">
        <v>219</v>
      </c>
      <c r="B19" s="228"/>
      <c r="C19" s="228"/>
      <c r="D19" s="253"/>
      <c r="E19" s="253"/>
      <c r="F19" s="254"/>
      <c r="G19" s="253"/>
      <c r="H19" s="253"/>
      <c r="I19" s="253"/>
      <c r="J19" s="253"/>
      <c r="K19" s="253"/>
      <c r="L19" s="253"/>
      <c r="M19" s="253"/>
      <c r="N19" s="253"/>
      <c r="O19" s="228"/>
    </row>
    <row r="20" spans="1:15" ht="16.5" customHeight="1">
      <c r="A20" s="232" t="s">
        <v>225</v>
      </c>
      <c r="B20" s="228">
        <f aca="true" t="shared" si="3" ref="B20:B26">C20-I20</f>
        <v>-27635352</v>
      </c>
      <c r="C20" s="228">
        <f aca="true" t="shared" si="4" ref="C20:C26">SUM(D20:H20)</f>
        <v>7058963</v>
      </c>
      <c r="D20" s="228">
        <v>4611719</v>
      </c>
      <c r="E20" s="253">
        <v>1877486</v>
      </c>
      <c r="F20" s="254">
        <v>0</v>
      </c>
      <c r="G20" s="253">
        <v>547902</v>
      </c>
      <c r="H20" s="253">
        <v>21856</v>
      </c>
      <c r="I20" s="253">
        <f aca="true" t="shared" si="5" ref="I20:I26">SUM(J20:M20)</f>
        <v>34694315</v>
      </c>
      <c r="J20" s="228">
        <v>11869023</v>
      </c>
      <c r="K20" s="253">
        <v>4883962</v>
      </c>
      <c r="L20" s="253">
        <v>17932001</v>
      </c>
      <c r="M20" s="253">
        <v>9329</v>
      </c>
      <c r="N20" s="253">
        <v>-3467691</v>
      </c>
      <c r="O20" s="228">
        <f>O18+B20+N20</f>
        <v>378335772.479</v>
      </c>
    </row>
    <row r="21" spans="1:15" ht="16.5" customHeight="1">
      <c r="A21" s="232" t="s">
        <v>235</v>
      </c>
      <c r="B21" s="228">
        <f t="shared" si="3"/>
        <v>8249557</v>
      </c>
      <c r="C21" s="228">
        <f t="shared" si="4"/>
        <v>18010676</v>
      </c>
      <c r="D21" s="228">
        <v>4463440</v>
      </c>
      <c r="E21" s="253">
        <v>1150384</v>
      </c>
      <c r="F21" s="254">
        <v>26</v>
      </c>
      <c r="G21" s="253">
        <v>12365469</v>
      </c>
      <c r="H21" s="253">
        <v>31357</v>
      </c>
      <c r="I21" s="253">
        <f t="shared" si="5"/>
        <v>9761119</v>
      </c>
      <c r="J21" s="228">
        <v>377187</v>
      </c>
      <c r="K21" s="253">
        <v>2160677</v>
      </c>
      <c r="L21" s="253">
        <v>7213271</v>
      </c>
      <c r="M21" s="253">
        <v>9984</v>
      </c>
      <c r="N21" s="253">
        <v>1959985</v>
      </c>
      <c r="O21" s="228">
        <f aca="true" t="shared" si="6" ref="O21:O26">O20+B21+N21</f>
        <v>388545314.479</v>
      </c>
    </row>
    <row r="22" spans="1:15" ht="16.5" customHeight="1">
      <c r="A22" s="232" t="s">
        <v>237</v>
      </c>
      <c r="B22" s="228">
        <f t="shared" si="3"/>
        <v>4258346</v>
      </c>
      <c r="C22" s="228">
        <f t="shared" si="4"/>
        <v>9296410</v>
      </c>
      <c r="D22" s="228">
        <v>4478343</v>
      </c>
      <c r="E22" s="253">
        <v>3233033</v>
      </c>
      <c r="F22" s="254">
        <v>0</v>
      </c>
      <c r="G22" s="253">
        <v>1580621</v>
      </c>
      <c r="H22" s="253">
        <v>4413</v>
      </c>
      <c r="I22" s="253">
        <f t="shared" si="5"/>
        <v>5038064</v>
      </c>
      <c r="J22" s="228">
        <v>461070</v>
      </c>
      <c r="K22" s="253">
        <v>1867301</v>
      </c>
      <c r="L22" s="253">
        <v>2688316</v>
      </c>
      <c r="M22" s="253">
        <v>21377</v>
      </c>
      <c r="N22" s="253">
        <v>-598103</v>
      </c>
      <c r="O22" s="228">
        <f t="shared" si="6"/>
        <v>392205557.479</v>
      </c>
    </row>
    <row r="23" spans="1:15" ht="16.5" customHeight="1">
      <c r="A23" s="232" t="s">
        <v>244</v>
      </c>
      <c r="B23" s="228">
        <f t="shared" si="3"/>
        <v>11528953</v>
      </c>
      <c r="C23" s="228">
        <f t="shared" si="4"/>
        <v>13787458</v>
      </c>
      <c r="D23" s="228">
        <v>4393080</v>
      </c>
      <c r="E23" s="253">
        <v>2643894</v>
      </c>
      <c r="F23" s="254">
        <v>0</v>
      </c>
      <c r="G23" s="253">
        <v>6744512</v>
      </c>
      <c r="H23" s="253">
        <v>5972</v>
      </c>
      <c r="I23" s="253">
        <f t="shared" si="5"/>
        <v>2258505</v>
      </c>
      <c r="J23" s="228">
        <v>409479</v>
      </c>
      <c r="K23" s="253">
        <v>1069986</v>
      </c>
      <c r="L23" s="253">
        <v>740061</v>
      </c>
      <c r="M23" s="253">
        <v>38979</v>
      </c>
      <c r="N23" s="253">
        <v>2427437</v>
      </c>
      <c r="O23" s="228">
        <f t="shared" si="6"/>
        <v>406161947.479</v>
      </c>
    </row>
    <row r="24" spans="1:15" ht="16.5" customHeight="1">
      <c r="A24" s="232" t="s">
        <v>247</v>
      </c>
      <c r="B24" s="228">
        <f t="shared" si="3"/>
        <v>1863652</v>
      </c>
      <c r="C24" s="228">
        <f t="shared" si="4"/>
        <v>7698462</v>
      </c>
      <c r="D24" s="278">
        <v>4636210</v>
      </c>
      <c r="E24" s="279">
        <v>2140354</v>
      </c>
      <c r="F24" s="280">
        <v>0</v>
      </c>
      <c r="G24" s="279">
        <v>916206</v>
      </c>
      <c r="H24" s="279">
        <v>5692</v>
      </c>
      <c r="I24" s="253">
        <f t="shared" si="5"/>
        <v>5834810</v>
      </c>
      <c r="J24" s="278">
        <v>243108</v>
      </c>
      <c r="K24" s="279">
        <v>751843</v>
      </c>
      <c r="L24" s="279">
        <v>4776970</v>
      </c>
      <c r="M24" s="279">
        <v>62889</v>
      </c>
      <c r="N24" s="279">
        <v>-568234</v>
      </c>
      <c r="O24" s="228">
        <f t="shared" si="6"/>
        <v>407457365.479</v>
      </c>
    </row>
    <row r="25" spans="1:15" ht="16.5" customHeight="1">
      <c r="A25" s="232" t="s">
        <v>254</v>
      </c>
      <c r="B25" s="228">
        <f t="shared" si="3"/>
        <v>-14429462</v>
      </c>
      <c r="C25" s="228">
        <f t="shared" si="4"/>
        <v>6080296</v>
      </c>
      <c r="D25" s="278">
        <v>4530620</v>
      </c>
      <c r="E25" s="279">
        <v>1096589</v>
      </c>
      <c r="F25" s="280">
        <v>0</v>
      </c>
      <c r="G25" s="279">
        <v>448925</v>
      </c>
      <c r="H25" s="279">
        <v>4162</v>
      </c>
      <c r="I25" s="253">
        <f t="shared" si="5"/>
        <v>20509758</v>
      </c>
      <c r="J25" s="278">
        <v>298789</v>
      </c>
      <c r="K25" s="279">
        <v>1003264</v>
      </c>
      <c r="L25" s="279">
        <v>19195740</v>
      </c>
      <c r="M25" s="279">
        <v>11965</v>
      </c>
      <c r="N25" s="279">
        <v>-3685789</v>
      </c>
      <c r="O25" s="228">
        <f t="shared" si="6"/>
        <v>389342114.479</v>
      </c>
    </row>
    <row r="26" spans="1:15" ht="16.5" customHeight="1">
      <c r="A26" s="232" t="s">
        <v>262</v>
      </c>
      <c r="B26" s="228">
        <f t="shared" si="3"/>
        <v>-10856650</v>
      </c>
      <c r="C26" s="228">
        <f t="shared" si="4"/>
        <v>10480819</v>
      </c>
      <c r="D26" s="278">
        <v>4464092</v>
      </c>
      <c r="E26" s="279">
        <v>3757984</v>
      </c>
      <c r="F26" s="280">
        <v>0</v>
      </c>
      <c r="G26" s="279">
        <v>2252254</v>
      </c>
      <c r="H26" s="279">
        <v>6489</v>
      </c>
      <c r="I26" s="253">
        <f t="shared" si="5"/>
        <v>21337469</v>
      </c>
      <c r="J26" s="278">
        <v>12535153</v>
      </c>
      <c r="K26" s="279">
        <v>3146215</v>
      </c>
      <c r="L26" s="279">
        <v>5639116</v>
      </c>
      <c r="M26" s="279">
        <v>16985</v>
      </c>
      <c r="N26" s="279">
        <v>-2008179</v>
      </c>
      <c r="O26" s="228">
        <f t="shared" si="6"/>
        <v>376477285.479</v>
      </c>
    </row>
    <row r="27" spans="1:15" s="111" customFormat="1" ht="15.75" customHeight="1">
      <c r="A27" s="233" t="s">
        <v>11</v>
      </c>
      <c r="B27" s="234"/>
      <c r="C27" s="235">
        <f t="shared" si="1"/>
        <v>100</v>
      </c>
      <c r="D27" s="246">
        <f>ROUND(D26/$C$26*100,2)</f>
        <v>42.59</v>
      </c>
      <c r="E27" s="246">
        <f>ROUND(E26/$C$26*100,2)</f>
        <v>35.86</v>
      </c>
      <c r="F27" s="246">
        <f>ROUND(F26/$C$26*100,2)</f>
        <v>0</v>
      </c>
      <c r="G27" s="246">
        <f>ROUND(G26/$C$26*100,2)</f>
        <v>21.49</v>
      </c>
      <c r="H27" s="246">
        <f>ROUND(H26/$C$26*100,2)</f>
        <v>0.06</v>
      </c>
      <c r="I27" s="235">
        <f t="shared" si="2"/>
        <v>100.00000000000001</v>
      </c>
      <c r="J27" s="235">
        <f>ROUND(J26/$I$26*100,2)-0.01</f>
        <v>58.74</v>
      </c>
      <c r="K27" s="235">
        <f>ROUND(K26/$I$26*100,2)</f>
        <v>14.75</v>
      </c>
      <c r="L27" s="235">
        <f>ROUND(L26/$I$26*100,2)</f>
        <v>26.43</v>
      </c>
      <c r="M27" s="235">
        <f>ROUND(M26/$I$26*100,2)</f>
        <v>0.08</v>
      </c>
      <c r="N27" s="235"/>
      <c r="O27" s="235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57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pane ySplit="7" topLeftCell="BM20" activePane="bottomLeft" state="frozen"/>
      <selection pane="topLeft" activeCell="A1" sqref="A1"/>
      <selection pane="bottomLeft" activeCell="AB28" sqref="AB28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84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113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114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4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33" t="s">
        <v>115</v>
      </c>
      <c r="L4" s="333"/>
      <c r="M4" s="333"/>
      <c r="N4" s="333"/>
      <c r="O4" s="57"/>
      <c r="P4" s="57"/>
      <c r="Q4" s="57"/>
      <c r="V4" s="57"/>
      <c r="W4" s="57"/>
      <c r="X4" s="57"/>
      <c r="Y4" s="57"/>
      <c r="Z4" s="184"/>
      <c r="AA4" s="91"/>
      <c r="AB4" s="57"/>
      <c r="AC4" s="91" t="s">
        <v>116</v>
      </c>
    </row>
    <row r="5" spans="1:29" s="8" customFormat="1" ht="15.75" customHeight="1">
      <c r="A5" s="322" t="s">
        <v>117</v>
      </c>
      <c r="B5" s="322" t="s">
        <v>36</v>
      </c>
      <c r="C5" s="130" t="s">
        <v>31</v>
      </c>
      <c r="D5" s="131"/>
      <c r="E5" s="131"/>
      <c r="F5" s="133"/>
      <c r="G5" s="131"/>
      <c r="H5" s="130" t="s">
        <v>32</v>
      </c>
      <c r="I5" s="60"/>
      <c r="J5" s="339" t="s">
        <v>118</v>
      </c>
      <c r="K5" s="340"/>
      <c r="L5" s="340"/>
      <c r="M5" s="340"/>
      <c r="N5" s="341"/>
      <c r="O5" s="334" t="s">
        <v>33</v>
      </c>
      <c r="P5" s="335"/>
      <c r="Q5" s="335"/>
      <c r="R5" s="335"/>
      <c r="S5" s="335"/>
      <c r="T5" s="335"/>
      <c r="U5" s="336"/>
      <c r="V5" s="322" t="s">
        <v>119</v>
      </c>
      <c r="W5" s="322" t="s">
        <v>229</v>
      </c>
      <c r="X5" s="326" t="s">
        <v>120</v>
      </c>
      <c r="Y5" s="327"/>
      <c r="Z5" s="322" t="s">
        <v>34</v>
      </c>
      <c r="AA5" s="322" t="s">
        <v>35</v>
      </c>
      <c r="AB5" s="130" t="s">
        <v>121</v>
      </c>
      <c r="AC5" s="60"/>
    </row>
    <row r="6" spans="1:29" s="8" customFormat="1" ht="15.75" customHeight="1">
      <c r="A6" s="328"/>
      <c r="B6" s="328"/>
      <c r="C6" s="322" t="s">
        <v>14</v>
      </c>
      <c r="D6" s="322" t="s">
        <v>122</v>
      </c>
      <c r="E6" s="322" t="s">
        <v>123</v>
      </c>
      <c r="F6" s="322" t="s">
        <v>37</v>
      </c>
      <c r="G6" s="322" t="s">
        <v>124</v>
      </c>
      <c r="H6" s="322" t="s">
        <v>14</v>
      </c>
      <c r="I6" s="322" t="s">
        <v>38</v>
      </c>
      <c r="J6" s="322" t="s">
        <v>14</v>
      </c>
      <c r="K6" s="326" t="s">
        <v>40</v>
      </c>
      <c r="L6" s="327"/>
      <c r="M6" s="326" t="s">
        <v>41</v>
      </c>
      <c r="N6" s="327"/>
      <c r="O6" s="324" t="s">
        <v>14</v>
      </c>
      <c r="P6" s="337" t="s">
        <v>90</v>
      </c>
      <c r="Q6" s="310"/>
      <c r="R6" s="337" t="s">
        <v>39</v>
      </c>
      <c r="S6" s="338" t="s">
        <v>39</v>
      </c>
      <c r="T6" s="259" t="s">
        <v>182</v>
      </c>
      <c r="U6" s="259" t="s">
        <v>125</v>
      </c>
      <c r="V6" s="328"/>
      <c r="W6" s="328"/>
      <c r="X6" s="331"/>
      <c r="Y6" s="332"/>
      <c r="Z6" s="329"/>
      <c r="AA6" s="329"/>
      <c r="AB6" s="322" t="s">
        <v>14</v>
      </c>
      <c r="AC6" s="322" t="s">
        <v>126</v>
      </c>
    </row>
    <row r="7" spans="1:29" s="8" customFormat="1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129" t="s">
        <v>227</v>
      </c>
      <c r="L7" s="129" t="s">
        <v>228</v>
      </c>
      <c r="M7" s="129" t="s">
        <v>227</v>
      </c>
      <c r="N7" s="129" t="s">
        <v>228</v>
      </c>
      <c r="O7" s="325"/>
      <c r="P7" s="128" t="s">
        <v>127</v>
      </c>
      <c r="Q7" s="128" t="s">
        <v>128</v>
      </c>
      <c r="R7" s="128" t="s">
        <v>127</v>
      </c>
      <c r="S7" s="128" t="s">
        <v>128</v>
      </c>
      <c r="T7" s="128" t="s">
        <v>227</v>
      </c>
      <c r="U7" s="128" t="s">
        <v>228</v>
      </c>
      <c r="V7" s="323"/>
      <c r="W7" s="323"/>
      <c r="X7" s="129" t="s">
        <v>227</v>
      </c>
      <c r="Y7" s="129" t="s">
        <v>228</v>
      </c>
      <c r="Z7" s="330"/>
      <c r="AA7" s="330"/>
      <c r="AB7" s="323"/>
      <c r="AC7" s="323"/>
    </row>
    <row r="8" spans="1:29" ht="15.75" customHeight="1">
      <c r="A8" s="115" t="s">
        <v>129</v>
      </c>
      <c r="B8" s="126">
        <f>C8+H8+O8+J8+X8+Z8+AA8+AB8</f>
        <v>187331867</v>
      </c>
      <c r="C8" s="126">
        <f>SUM(D8:G8)</f>
        <v>62400717</v>
      </c>
      <c r="D8" s="126">
        <v>42905980</v>
      </c>
      <c r="E8" s="126">
        <v>1963188</v>
      </c>
      <c r="F8" s="126">
        <v>184</v>
      </c>
      <c r="G8" s="126">
        <v>17531365</v>
      </c>
      <c r="H8" s="126">
        <f>SUM(I8)</f>
        <v>55617380</v>
      </c>
      <c r="I8" s="126">
        <v>55617380</v>
      </c>
      <c r="J8" s="126">
        <f>SUM(K8:M8)</f>
        <v>33619582</v>
      </c>
      <c r="K8" s="126">
        <v>32507805</v>
      </c>
      <c r="L8" s="126"/>
      <c r="M8" s="126">
        <v>1111777</v>
      </c>
      <c r="N8" s="126"/>
      <c r="O8" s="126">
        <f>SUM(P8:S8)</f>
        <v>8407571</v>
      </c>
      <c r="P8" s="126">
        <v>4346108</v>
      </c>
      <c r="Q8" s="126">
        <v>1408726</v>
      </c>
      <c r="R8" s="126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6">
        <v>26620313</v>
      </c>
      <c r="Y8" s="126"/>
      <c r="Z8" s="126">
        <v>177494</v>
      </c>
      <c r="AA8" s="126">
        <v>321316</v>
      </c>
      <c r="AB8" s="126">
        <f>SUM(AC8:AC8)</f>
        <v>167494</v>
      </c>
      <c r="AC8" s="126">
        <v>167494</v>
      </c>
    </row>
    <row r="9" spans="1:29" ht="15.75" customHeight="1">
      <c r="A9" s="115" t="s">
        <v>130</v>
      </c>
      <c r="B9" s="126">
        <v>239491978</v>
      </c>
      <c r="C9" s="126">
        <v>49162113</v>
      </c>
      <c r="D9" s="126">
        <v>46405980</v>
      </c>
      <c r="E9" s="126">
        <v>124288</v>
      </c>
      <c r="F9" s="126">
        <v>874</v>
      </c>
      <c r="G9" s="126">
        <v>2630971</v>
      </c>
      <c r="H9" s="126">
        <v>46634989</v>
      </c>
      <c r="I9" s="126">
        <v>46634989</v>
      </c>
      <c r="J9" s="126">
        <v>48033326</v>
      </c>
      <c r="K9" s="126">
        <v>43576232</v>
      </c>
      <c r="L9" s="126"/>
      <c r="M9" s="126">
        <v>4457094</v>
      </c>
      <c r="N9" s="126"/>
      <c r="O9" s="126">
        <v>15948932</v>
      </c>
      <c r="P9" s="126">
        <v>3768787</v>
      </c>
      <c r="Q9" s="126">
        <v>9309921</v>
      </c>
      <c r="R9" s="126">
        <v>1995964</v>
      </c>
      <c r="S9" s="126">
        <v>874260</v>
      </c>
      <c r="T9" s="62">
        <v>0</v>
      </c>
      <c r="U9" s="62">
        <v>0</v>
      </c>
      <c r="V9" s="62">
        <v>0</v>
      </c>
      <c r="W9" s="62"/>
      <c r="X9" s="126">
        <v>79122980</v>
      </c>
      <c r="Y9" s="126"/>
      <c r="Z9" s="126">
        <v>112253</v>
      </c>
      <c r="AA9" s="126">
        <v>312142</v>
      </c>
      <c r="AB9" s="126">
        <v>165243</v>
      </c>
      <c r="AC9" s="126">
        <v>165243</v>
      </c>
    </row>
    <row r="10" spans="1:29" ht="15.75" customHeight="1">
      <c r="A10" s="115" t="s">
        <v>131</v>
      </c>
      <c r="B10" s="178">
        <v>261107991</v>
      </c>
      <c r="C10" s="178">
        <v>82266663</v>
      </c>
      <c r="D10" s="178">
        <v>55958680</v>
      </c>
      <c r="E10" s="178">
        <v>12173014</v>
      </c>
      <c r="F10" s="178">
        <v>1247</v>
      </c>
      <c r="G10" s="178">
        <v>14133722</v>
      </c>
      <c r="H10" s="178">
        <v>47115324</v>
      </c>
      <c r="I10" s="178">
        <v>47115324</v>
      </c>
      <c r="J10" s="178">
        <v>48847567</v>
      </c>
      <c r="K10" s="178">
        <v>44990309</v>
      </c>
      <c r="L10" s="178"/>
      <c r="M10" s="178">
        <v>3857258</v>
      </c>
      <c r="N10" s="178"/>
      <c r="O10" s="178">
        <v>26616610</v>
      </c>
      <c r="P10" s="178">
        <v>13865971</v>
      </c>
      <c r="Q10" s="178">
        <v>9211838</v>
      </c>
      <c r="R10" s="178">
        <v>2724851</v>
      </c>
      <c r="S10" s="178">
        <v>813950</v>
      </c>
      <c r="T10" s="241">
        <v>0</v>
      </c>
      <c r="U10" s="62">
        <v>0</v>
      </c>
      <c r="V10" s="178">
        <v>2535705</v>
      </c>
      <c r="W10" s="178"/>
      <c r="X10" s="178">
        <v>52900258</v>
      </c>
      <c r="Y10" s="178"/>
      <c r="Z10" s="178">
        <v>42579</v>
      </c>
      <c r="AA10" s="178">
        <v>619873</v>
      </c>
      <c r="AB10" s="178">
        <v>163412</v>
      </c>
      <c r="AC10" s="178">
        <v>163412</v>
      </c>
    </row>
    <row r="11" spans="1:31" ht="15.75" customHeight="1">
      <c r="A11" s="115" t="s">
        <v>132</v>
      </c>
      <c r="B11" s="178">
        <v>301757042</v>
      </c>
      <c r="C11" s="178">
        <v>69383366</v>
      </c>
      <c r="D11" s="178">
        <v>52959320</v>
      </c>
      <c r="E11" s="178">
        <v>961633</v>
      </c>
      <c r="F11" s="178">
        <v>0</v>
      </c>
      <c r="G11" s="178">
        <v>15462413</v>
      </c>
      <c r="H11" s="178">
        <v>65353001</v>
      </c>
      <c r="I11" s="178">
        <v>65353001</v>
      </c>
      <c r="J11" s="178">
        <v>54831054</v>
      </c>
      <c r="K11" s="178">
        <v>49406210</v>
      </c>
      <c r="L11" s="178"/>
      <c r="M11" s="178">
        <v>5424844</v>
      </c>
      <c r="N11" s="178"/>
      <c r="O11" s="178">
        <v>36357986</v>
      </c>
      <c r="P11" s="178">
        <v>21408189</v>
      </c>
      <c r="Q11" s="178">
        <v>10052324</v>
      </c>
      <c r="R11" s="178">
        <v>1942455</v>
      </c>
      <c r="S11" s="241">
        <v>838877</v>
      </c>
      <c r="T11" s="241">
        <v>0</v>
      </c>
      <c r="U11" s="62">
        <v>2116141</v>
      </c>
      <c r="V11" s="178">
        <v>0</v>
      </c>
      <c r="W11" s="178"/>
      <c r="X11" s="178">
        <v>73100038</v>
      </c>
      <c r="Y11" s="178"/>
      <c r="Z11" s="178">
        <v>1387815</v>
      </c>
      <c r="AA11" s="178">
        <v>1182560</v>
      </c>
      <c r="AB11" s="178">
        <v>161222</v>
      </c>
      <c r="AC11" s="178">
        <v>161222</v>
      </c>
      <c r="AD11" s="185"/>
      <c r="AE11" s="222"/>
    </row>
    <row r="12" spans="1:29" ht="15.75" customHeight="1">
      <c r="A12" s="115" t="s">
        <v>178</v>
      </c>
      <c r="B12" s="178">
        <v>364911027</v>
      </c>
      <c r="C12" s="178">
        <v>100692669</v>
      </c>
      <c r="D12" s="178">
        <v>52322840</v>
      </c>
      <c r="E12" s="178">
        <v>222343</v>
      </c>
      <c r="F12" s="178">
        <v>26</v>
      </c>
      <c r="G12" s="178">
        <v>48147460</v>
      </c>
      <c r="H12" s="178">
        <v>43930399</v>
      </c>
      <c r="I12" s="178">
        <v>43930399</v>
      </c>
      <c r="J12" s="178">
        <v>64440425</v>
      </c>
      <c r="K12" s="178">
        <v>55960513</v>
      </c>
      <c r="L12" s="178"/>
      <c r="M12" s="178">
        <v>8479912</v>
      </c>
      <c r="N12" s="178"/>
      <c r="O12" s="178">
        <v>49911343</v>
      </c>
      <c r="P12" s="178">
        <v>19785608</v>
      </c>
      <c r="Q12" s="178">
        <v>18949635</v>
      </c>
      <c r="R12" s="178">
        <v>2378206</v>
      </c>
      <c r="S12" s="241">
        <v>830474</v>
      </c>
      <c r="T12" s="241">
        <v>1761811</v>
      </c>
      <c r="U12" s="62">
        <v>6205609</v>
      </c>
      <c r="V12" s="178">
        <v>0</v>
      </c>
      <c r="W12" s="178"/>
      <c r="X12" s="178">
        <v>102070694</v>
      </c>
      <c r="Y12" s="178"/>
      <c r="Z12" s="178">
        <v>1841926</v>
      </c>
      <c r="AA12" s="178">
        <v>1863836</v>
      </c>
      <c r="AB12" s="178">
        <v>159735</v>
      </c>
      <c r="AC12" s="178">
        <v>159735</v>
      </c>
    </row>
    <row r="13" spans="1:29" s="88" customFormat="1" ht="15.75" customHeight="1">
      <c r="A13" s="115" t="s">
        <v>192</v>
      </c>
      <c r="B13" s="178">
        <v>411336753</v>
      </c>
      <c r="C13" s="178">
        <v>51755485</v>
      </c>
      <c r="D13" s="178">
        <v>28725000</v>
      </c>
      <c r="E13" s="178">
        <v>522735</v>
      </c>
      <c r="F13" s="178">
        <v>270</v>
      </c>
      <c r="G13" s="178">
        <v>22507480</v>
      </c>
      <c r="H13" s="178">
        <v>26897470</v>
      </c>
      <c r="I13" s="178">
        <v>26897470</v>
      </c>
      <c r="J13" s="178">
        <v>93478585</v>
      </c>
      <c r="K13" s="178">
        <v>71423978</v>
      </c>
      <c r="L13" s="178"/>
      <c r="M13" s="178">
        <v>22054607</v>
      </c>
      <c r="N13" s="178"/>
      <c r="O13" s="178">
        <v>49842200</v>
      </c>
      <c r="P13" s="178">
        <v>15451581</v>
      </c>
      <c r="Q13" s="178">
        <v>17919536</v>
      </c>
      <c r="R13" s="178">
        <v>6034308</v>
      </c>
      <c r="S13" s="241">
        <v>823226</v>
      </c>
      <c r="T13" s="241">
        <v>3583172</v>
      </c>
      <c r="U13" s="62">
        <v>6030377</v>
      </c>
      <c r="V13" s="178">
        <v>423353</v>
      </c>
      <c r="W13" s="178"/>
      <c r="X13" s="178">
        <v>185271066</v>
      </c>
      <c r="Y13" s="178"/>
      <c r="Z13" s="178">
        <v>2094981</v>
      </c>
      <c r="AA13" s="178">
        <v>1447537</v>
      </c>
      <c r="AB13" s="178">
        <v>126076</v>
      </c>
      <c r="AC13" s="178">
        <v>126076</v>
      </c>
    </row>
    <row r="14" spans="1:29" s="88" customFormat="1" ht="15.75" customHeight="1">
      <c r="A14" s="175" t="s">
        <v>194</v>
      </c>
      <c r="B14" s="177">
        <f aca="true" t="shared" si="0" ref="B14:B19">C14+H14+O14+J14+V14+X14+Z14+AA14+AB14</f>
        <v>405651376</v>
      </c>
      <c r="C14" s="177">
        <f aca="true" t="shared" si="1" ref="C14:C19">SUM(D14:G14)</f>
        <v>57662020</v>
      </c>
      <c r="D14" s="177">
        <v>41397790</v>
      </c>
      <c r="E14" s="177">
        <v>755192</v>
      </c>
      <c r="F14" s="177">
        <v>30586</v>
      </c>
      <c r="G14" s="177">
        <v>15478452</v>
      </c>
      <c r="H14" s="177">
        <f aca="true" t="shared" si="2" ref="H14:H19">SUM(I14)</f>
        <v>42141966</v>
      </c>
      <c r="I14" s="177">
        <v>42141966</v>
      </c>
      <c r="J14" s="177">
        <f aca="true" t="shared" si="3" ref="J14:J19">SUM(K14:M14)</f>
        <v>63855865</v>
      </c>
      <c r="K14" s="177">
        <v>54571480</v>
      </c>
      <c r="L14" s="177"/>
      <c r="M14" s="177">
        <v>9284385</v>
      </c>
      <c r="N14" s="177"/>
      <c r="O14" s="177">
        <f aca="true" t="shared" si="4" ref="O14:O19">SUM(P14:U14)</f>
        <v>52155777</v>
      </c>
      <c r="P14" s="177">
        <v>17018634</v>
      </c>
      <c r="Q14" s="177">
        <v>19252323</v>
      </c>
      <c r="R14" s="177">
        <v>5161157</v>
      </c>
      <c r="S14" s="176">
        <v>833022</v>
      </c>
      <c r="T14" s="176">
        <v>3729318</v>
      </c>
      <c r="U14" s="176">
        <v>6161323</v>
      </c>
      <c r="V14" s="176">
        <v>12405</v>
      </c>
      <c r="W14" s="176"/>
      <c r="X14" s="177">
        <v>186727091</v>
      </c>
      <c r="Y14" s="177"/>
      <c r="Z14" s="177">
        <v>827400</v>
      </c>
      <c r="AA14" s="177">
        <v>2142776</v>
      </c>
      <c r="AB14" s="177">
        <f aca="true" t="shared" si="5" ref="AB14:AB19">SUM(AC14:AC14)</f>
        <v>126076</v>
      </c>
      <c r="AC14" s="177">
        <v>126076</v>
      </c>
    </row>
    <row r="15" spans="1:29" s="88" customFormat="1" ht="15.75" customHeight="1">
      <c r="A15" s="175" t="s">
        <v>197</v>
      </c>
      <c r="B15" s="177">
        <f t="shared" si="0"/>
        <v>402332787</v>
      </c>
      <c r="C15" s="177">
        <f t="shared" si="1"/>
        <v>51306527</v>
      </c>
      <c r="D15" s="177">
        <v>38329790</v>
      </c>
      <c r="E15" s="177">
        <v>496324</v>
      </c>
      <c r="F15" s="177">
        <v>10990</v>
      </c>
      <c r="G15" s="177">
        <v>12469423</v>
      </c>
      <c r="H15" s="177">
        <f t="shared" si="2"/>
        <v>39815492</v>
      </c>
      <c r="I15" s="177">
        <v>39815492</v>
      </c>
      <c r="J15" s="177">
        <f t="shared" si="3"/>
        <v>73183396</v>
      </c>
      <c r="K15" s="177">
        <v>60686526</v>
      </c>
      <c r="L15" s="177"/>
      <c r="M15" s="177">
        <v>12496870</v>
      </c>
      <c r="N15" s="177"/>
      <c r="O15" s="177">
        <f t="shared" si="4"/>
        <v>51720019</v>
      </c>
      <c r="P15" s="177">
        <v>16846700</v>
      </c>
      <c r="Q15" s="177">
        <v>18760931</v>
      </c>
      <c r="R15" s="177">
        <v>5355656</v>
      </c>
      <c r="S15" s="176">
        <v>839106</v>
      </c>
      <c r="T15" s="176">
        <v>3723982</v>
      </c>
      <c r="U15" s="176">
        <v>6193644</v>
      </c>
      <c r="V15" s="176">
        <v>0</v>
      </c>
      <c r="W15" s="176"/>
      <c r="X15" s="177">
        <v>183966175</v>
      </c>
      <c r="Y15" s="177"/>
      <c r="Z15" s="177">
        <v>136965</v>
      </c>
      <c r="AA15" s="177">
        <v>2078137</v>
      </c>
      <c r="AB15" s="177">
        <f t="shared" si="5"/>
        <v>126076</v>
      </c>
      <c r="AC15" s="177">
        <v>126076</v>
      </c>
    </row>
    <row r="16" spans="1:29" s="88" customFormat="1" ht="15.75" customHeight="1">
      <c r="A16" s="175" t="s">
        <v>202</v>
      </c>
      <c r="B16" s="177">
        <f t="shared" si="0"/>
        <v>413262177</v>
      </c>
      <c r="C16" s="177">
        <f t="shared" si="1"/>
        <v>45943990</v>
      </c>
      <c r="D16" s="177">
        <v>33225000</v>
      </c>
      <c r="E16" s="177">
        <v>603133</v>
      </c>
      <c r="F16" s="177">
        <v>0</v>
      </c>
      <c r="G16" s="177">
        <v>12115857</v>
      </c>
      <c r="H16" s="177">
        <f t="shared" si="2"/>
        <v>56891047</v>
      </c>
      <c r="I16" s="177">
        <v>56891047</v>
      </c>
      <c r="J16" s="177">
        <f t="shared" si="3"/>
        <v>70296720</v>
      </c>
      <c r="K16" s="177">
        <v>57533641</v>
      </c>
      <c r="L16" s="177"/>
      <c r="M16" s="177">
        <v>12763079</v>
      </c>
      <c r="N16" s="177"/>
      <c r="O16" s="177">
        <f t="shared" si="4"/>
        <v>50049168</v>
      </c>
      <c r="P16" s="177">
        <v>16011470</v>
      </c>
      <c r="Q16" s="177">
        <v>18471355</v>
      </c>
      <c r="R16" s="177">
        <v>5353447</v>
      </c>
      <c r="S16" s="176">
        <v>826322</v>
      </c>
      <c r="T16" s="176">
        <v>3300926</v>
      </c>
      <c r="U16" s="176">
        <v>6085648</v>
      </c>
      <c r="V16" s="176">
        <v>56425</v>
      </c>
      <c r="W16" s="176"/>
      <c r="X16" s="177">
        <v>187291162</v>
      </c>
      <c r="Y16" s="177"/>
      <c r="Z16" s="177">
        <v>91531</v>
      </c>
      <c r="AA16" s="177">
        <v>2516058</v>
      </c>
      <c r="AB16" s="177">
        <f t="shared" si="5"/>
        <v>126076</v>
      </c>
      <c r="AC16" s="177">
        <v>126076</v>
      </c>
    </row>
    <row r="17" spans="1:29" s="88" customFormat="1" ht="15.75" customHeight="1">
      <c r="A17" s="175" t="s">
        <v>208</v>
      </c>
      <c r="B17" s="177">
        <f t="shared" si="0"/>
        <v>425348685</v>
      </c>
      <c r="C17" s="249">
        <f t="shared" si="1"/>
        <v>47293672</v>
      </c>
      <c r="D17" s="249">
        <v>32075000</v>
      </c>
      <c r="E17" s="249">
        <v>3118763</v>
      </c>
      <c r="F17" s="249">
        <v>0</v>
      </c>
      <c r="G17" s="249">
        <v>12099909</v>
      </c>
      <c r="H17" s="249">
        <f t="shared" si="2"/>
        <v>69117320</v>
      </c>
      <c r="I17" s="249">
        <v>69117320</v>
      </c>
      <c r="J17" s="249">
        <f t="shared" si="3"/>
        <v>65844171</v>
      </c>
      <c r="K17" s="261">
        <v>52875244</v>
      </c>
      <c r="L17" s="250"/>
      <c r="M17" s="249">
        <v>12968927</v>
      </c>
      <c r="N17" s="249"/>
      <c r="O17" s="249">
        <f t="shared" si="4"/>
        <v>50079850</v>
      </c>
      <c r="P17" s="249">
        <v>15493769</v>
      </c>
      <c r="Q17" s="249">
        <v>18302818</v>
      </c>
      <c r="R17" s="249">
        <v>5836657</v>
      </c>
      <c r="S17" s="251">
        <v>821855</v>
      </c>
      <c r="T17" s="251">
        <v>3584067</v>
      </c>
      <c r="U17" s="251">
        <v>6040684</v>
      </c>
      <c r="V17" s="251">
        <v>230400</v>
      </c>
      <c r="W17" s="251"/>
      <c r="X17" s="249">
        <v>190663834</v>
      </c>
      <c r="Y17" s="249"/>
      <c r="Z17" s="249">
        <v>101598</v>
      </c>
      <c r="AA17" s="249">
        <v>1891764</v>
      </c>
      <c r="AB17" s="249">
        <f t="shared" si="5"/>
        <v>126076</v>
      </c>
      <c r="AC17" s="249">
        <v>126076</v>
      </c>
    </row>
    <row r="18" spans="1:29" s="88" customFormat="1" ht="15.75" customHeight="1">
      <c r="A18" s="175" t="s">
        <v>213</v>
      </c>
      <c r="B18" s="177">
        <f t="shared" si="0"/>
        <v>412004374</v>
      </c>
      <c r="C18" s="249">
        <f t="shared" si="1"/>
        <v>48632926</v>
      </c>
      <c r="D18" s="249">
        <v>30525000</v>
      </c>
      <c r="E18" s="249">
        <v>724472</v>
      </c>
      <c r="F18" s="249">
        <v>0</v>
      </c>
      <c r="G18" s="249">
        <v>17383454</v>
      </c>
      <c r="H18" s="249">
        <f t="shared" si="2"/>
        <v>31024210</v>
      </c>
      <c r="I18" s="249">
        <v>31024210</v>
      </c>
      <c r="J18" s="249">
        <f t="shared" si="3"/>
        <v>84836840</v>
      </c>
      <c r="K18" s="261">
        <v>64322504</v>
      </c>
      <c r="L18" s="250"/>
      <c r="M18" s="249">
        <v>20514336</v>
      </c>
      <c r="N18" s="249"/>
      <c r="O18" s="249">
        <f t="shared" si="4"/>
        <v>49737788</v>
      </c>
      <c r="P18" s="249">
        <v>15473020</v>
      </c>
      <c r="Q18" s="249">
        <v>18027687</v>
      </c>
      <c r="R18" s="249">
        <v>5834749</v>
      </c>
      <c r="S18" s="251">
        <v>817830</v>
      </c>
      <c r="T18" s="251">
        <v>3583627</v>
      </c>
      <c r="U18" s="251">
        <v>6000875</v>
      </c>
      <c r="V18" s="251">
        <v>324911</v>
      </c>
      <c r="W18" s="251"/>
      <c r="X18" s="249">
        <v>195718670</v>
      </c>
      <c r="Y18" s="249"/>
      <c r="Z18" s="249">
        <v>89836</v>
      </c>
      <c r="AA18" s="249">
        <v>1513117</v>
      </c>
      <c r="AB18" s="249">
        <f t="shared" si="5"/>
        <v>126076</v>
      </c>
      <c r="AC18" s="249">
        <v>126076</v>
      </c>
    </row>
    <row r="19" spans="1:29" s="88" customFormat="1" ht="15.75" customHeight="1">
      <c r="A19" s="175" t="s">
        <v>218</v>
      </c>
      <c r="B19" s="177">
        <f t="shared" si="0"/>
        <v>411336753</v>
      </c>
      <c r="C19" s="249">
        <f t="shared" si="1"/>
        <v>51755485</v>
      </c>
      <c r="D19" s="249">
        <v>28725000</v>
      </c>
      <c r="E19" s="249">
        <v>522735</v>
      </c>
      <c r="F19" s="249">
        <v>270</v>
      </c>
      <c r="G19" s="249">
        <v>22507480</v>
      </c>
      <c r="H19" s="249">
        <f t="shared" si="2"/>
        <v>26897470</v>
      </c>
      <c r="I19" s="249">
        <v>26897470</v>
      </c>
      <c r="J19" s="249">
        <f t="shared" si="3"/>
        <v>93478585</v>
      </c>
      <c r="K19" s="261">
        <v>71423978</v>
      </c>
      <c r="L19" s="250"/>
      <c r="M19" s="249">
        <v>22054607</v>
      </c>
      <c r="N19" s="249"/>
      <c r="O19" s="249">
        <f t="shared" si="4"/>
        <v>49842200</v>
      </c>
      <c r="P19" s="249">
        <v>15451581</v>
      </c>
      <c r="Q19" s="249">
        <v>17919536</v>
      </c>
      <c r="R19" s="249">
        <v>6034308</v>
      </c>
      <c r="S19" s="251">
        <v>823226</v>
      </c>
      <c r="T19" s="251">
        <v>3583172</v>
      </c>
      <c r="U19" s="251">
        <v>6030377</v>
      </c>
      <c r="V19" s="251">
        <v>423353</v>
      </c>
      <c r="W19" s="251"/>
      <c r="X19" s="249">
        <v>185271066</v>
      </c>
      <c r="Y19" s="249"/>
      <c r="Z19" s="249">
        <v>2094981</v>
      </c>
      <c r="AA19" s="249">
        <v>1447537</v>
      </c>
      <c r="AB19" s="249">
        <f t="shared" si="5"/>
        <v>126076</v>
      </c>
      <c r="AC19" s="249">
        <v>126076</v>
      </c>
    </row>
    <row r="20" spans="1:29" s="88" customFormat="1" ht="15.75" customHeight="1">
      <c r="A20" s="115" t="s">
        <v>219</v>
      </c>
      <c r="B20" s="177"/>
      <c r="C20" s="249"/>
      <c r="D20" s="249"/>
      <c r="E20" s="249"/>
      <c r="F20" s="249"/>
      <c r="G20" s="249"/>
      <c r="H20" s="249"/>
      <c r="I20" s="249"/>
      <c r="J20" s="249"/>
      <c r="K20" s="261"/>
      <c r="L20" s="250"/>
      <c r="M20" s="249"/>
      <c r="N20" s="249"/>
      <c r="O20" s="249"/>
      <c r="P20" s="249"/>
      <c r="Q20" s="249"/>
      <c r="R20" s="249"/>
      <c r="S20" s="251"/>
      <c r="T20" s="251"/>
      <c r="U20" s="251"/>
      <c r="V20" s="251"/>
      <c r="W20" s="251"/>
      <c r="X20" s="249"/>
      <c r="Y20" s="249"/>
      <c r="Z20" s="249"/>
      <c r="AA20" s="249"/>
      <c r="AB20" s="249"/>
      <c r="AC20" s="249"/>
    </row>
    <row r="21" spans="1:29" s="88" customFormat="1" ht="15.75" customHeight="1">
      <c r="A21" s="175" t="s">
        <v>224</v>
      </c>
      <c r="B21" s="177">
        <f aca="true" t="shared" si="6" ref="B21:B28">C21+H21+J21+O21+V21+W21+Z21+AA21+AB21</f>
        <v>380990084</v>
      </c>
      <c r="C21" s="177">
        <f aca="true" t="shared" si="7" ref="C21:C27">SUM(D21:G21)</f>
        <v>64223273</v>
      </c>
      <c r="D21" s="177">
        <v>27225000</v>
      </c>
      <c r="E21" s="177">
        <v>1045184</v>
      </c>
      <c r="F21" s="177">
        <v>580</v>
      </c>
      <c r="G21" s="177">
        <v>35952509</v>
      </c>
      <c r="H21" s="177">
        <f aca="true" t="shared" si="8" ref="H21:H27">I21</f>
        <v>4598486</v>
      </c>
      <c r="I21" s="177">
        <v>4598486</v>
      </c>
      <c r="J21" s="177">
        <f aca="true" t="shared" si="9" ref="J21:J27">SUM(K21:N21)</f>
        <v>89714302</v>
      </c>
      <c r="K21" s="268">
        <v>64733107</v>
      </c>
      <c r="L21" s="260">
        <v>4576729</v>
      </c>
      <c r="M21" s="177">
        <v>4458028</v>
      </c>
      <c r="N21" s="177">
        <v>15946438</v>
      </c>
      <c r="O21" s="177">
        <f aca="true" t="shared" si="10" ref="O21:O27">SUM(P21:U21)</f>
        <v>48965357</v>
      </c>
      <c r="P21" s="177">
        <v>14830087</v>
      </c>
      <c r="Q21" s="177">
        <v>17740615</v>
      </c>
      <c r="R21" s="177">
        <v>6034376</v>
      </c>
      <c r="S21" s="176">
        <v>815267</v>
      </c>
      <c r="T21" s="176">
        <v>3582717</v>
      </c>
      <c r="U21" s="176">
        <v>5962295</v>
      </c>
      <c r="V21" s="176">
        <v>409374</v>
      </c>
      <c r="W21" s="176">
        <f aca="true" t="shared" si="11" ref="W21:W27">X21+Y21</f>
        <v>171370976</v>
      </c>
      <c r="X21" s="177">
        <v>87052217</v>
      </c>
      <c r="Y21" s="177">
        <v>84318759</v>
      </c>
      <c r="Z21" s="177">
        <v>25468</v>
      </c>
      <c r="AA21" s="177">
        <v>1558136</v>
      </c>
      <c r="AB21" s="177">
        <f aca="true" t="shared" si="12" ref="AB21:AB27">SUM(AC21:AC21)</f>
        <v>124712</v>
      </c>
      <c r="AC21" s="177">
        <v>124712</v>
      </c>
    </row>
    <row r="22" spans="1:29" s="88" customFormat="1" ht="15.75" customHeight="1">
      <c r="A22" s="175" t="s">
        <v>234</v>
      </c>
      <c r="B22" s="177">
        <f t="shared" si="6"/>
        <v>390633633</v>
      </c>
      <c r="C22" s="177">
        <f t="shared" si="7"/>
        <v>62087293</v>
      </c>
      <c r="D22" s="177">
        <v>25725000</v>
      </c>
      <c r="E22" s="177">
        <v>741991</v>
      </c>
      <c r="F22" s="177">
        <v>87</v>
      </c>
      <c r="G22" s="177">
        <v>35620215</v>
      </c>
      <c r="H22" s="177">
        <f t="shared" si="8"/>
        <v>12636488</v>
      </c>
      <c r="I22" s="177">
        <v>12636488</v>
      </c>
      <c r="J22" s="177">
        <f t="shared" si="9"/>
        <v>94840632</v>
      </c>
      <c r="K22" s="268">
        <v>69232350</v>
      </c>
      <c r="L22" s="260">
        <f>4426209</f>
        <v>4426209</v>
      </c>
      <c r="M22" s="177">
        <v>4804304</v>
      </c>
      <c r="N22" s="177">
        <v>16377769</v>
      </c>
      <c r="O22" s="177">
        <f t="shared" si="10"/>
        <v>45940476</v>
      </c>
      <c r="P22" s="177">
        <v>14061816</v>
      </c>
      <c r="Q22" s="177">
        <v>15599257</v>
      </c>
      <c r="R22" s="177">
        <v>6235993</v>
      </c>
      <c r="S22" s="176">
        <v>779318</v>
      </c>
      <c r="T22" s="176">
        <v>3582289</v>
      </c>
      <c r="U22" s="176">
        <v>5681803</v>
      </c>
      <c r="V22" s="176">
        <v>424652</v>
      </c>
      <c r="W22" s="176">
        <f t="shared" si="11"/>
        <v>172401556</v>
      </c>
      <c r="X22" s="177">
        <v>92254226</v>
      </c>
      <c r="Y22" s="177">
        <v>80147330</v>
      </c>
      <c r="Z22" s="177">
        <v>182018</v>
      </c>
      <c r="AA22" s="177">
        <v>1995806</v>
      </c>
      <c r="AB22" s="177">
        <f t="shared" si="12"/>
        <v>124712</v>
      </c>
      <c r="AC22" s="177">
        <v>124712</v>
      </c>
    </row>
    <row r="23" spans="1:29" s="88" customFormat="1" ht="15.75" customHeight="1">
      <c r="A23" s="175" t="s">
        <v>238</v>
      </c>
      <c r="B23" s="177">
        <f t="shared" si="6"/>
        <v>394447541</v>
      </c>
      <c r="C23" s="177">
        <f t="shared" si="7"/>
        <v>65457361</v>
      </c>
      <c r="D23" s="177">
        <v>24725000</v>
      </c>
      <c r="E23" s="177">
        <v>392341</v>
      </c>
      <c r="F23" s="177">
        <v>103</v>
      </c>
      <c r="G23" s="177">
        <v>40339917</v>
      </c>
      <c r="H23" s="177">
        <f t="shared" si="8"/>
        <v>16166901</v>
      </c>
      <c r="I23" s="177">
        <v>16166901</v>
      </c>
      <c r="J23" s="177">
        <f t="shared" si="9"/>
        <v>91411432</v>
      </c>
      <c r="K23" s="268">
        <v>64870454</v>
      </c>
      <c r="L23" s="260">
        <v>4466176</v>
      </c>
      <c r="M23" s="177">
        <v>4723410</v>
      </c>
      <c r="N23" s="177">
        <v>17351392</v>
      </c>
      <c r="O23" s="177">
        <f t="shared" si="10"/>
        <v>45946989</v>
      </c>
      <c r="P23" s="177">
        <v>13904122</v>
      </c>
      <c r="Q23" s="177">
        <v>15439155</v>
      </c>
      <c r="R23" s="177">
        <v>6538034</v>
      </c>
      <c r="S23" s="176">
        <v>771731</v>
      </c>
      <c r="T23" s="176">
        <v>3678995</v>
      </c>
      <c r="U23" s="176">
        <f>5614951+1</f>
        <v>5614952</v>
      </c>
      <c r="V23" s="176">
        <v>441716</v>
      </c>
      <c r="W23" s="176">
        <f t="shared" si="11"/>
        <v>172452455</v>
      </c>
      <c r="X23" s="177">
        <v>93321161</v>
      </c>
      <c r="Y23" s="177">
        <v>79131294</v>
      </c>
      <c r="Z23" s="177">
        <v>108480</v>
      </c>
      <c r="AA23" s="177">
        <v>2337543</v>
      </c>
      <c r="AB23" s="177">
        <f t="shared" si="12"/>
        <v>124664</v>
      </c>
      <c r="AC23" s="177">
        <v>124664</v>
      </c>
    </row>
    <row r="24" spans="1:29" s="88" customFormat="1" ht="15.75" customHeight="1">
      <c r="A24" s="175" t="s">
        <v>245</v>
      </c>
      <c r="B24" s="177">
        <f t="shared" si="6"/>
        <v>409314598</v>
      </c>
      <c r="C24" s="177">
        <f t="shared" si="7"/>
        <v>65476089</v>
      </c>
      <c r="D24" s="177">
        <v>24725000</v>
      </c>
      <c r="E24" s="177">
        <v>292909</v>
      </c>
      <c r="F24" s="177">
        <v>31</v>
      </c>
      <c r="G24" s="177">
        <v>40458149</v>
      </c>
      <c r="H24" s="177">
        <f t="shared" si="8"/>
        <v>32604696</v>
      </c>
      <c r="I24" s="177">
        <v>32604696</v>
      </c>
      <c r="J24" s="177">
        <f t="shared" si="9"/>
        <v>92360790</v>
      </c>
      <c r="K24" s="268">
        <v>64636493</v>
      </c>
      <c r="L24" s="260">
        <v>4749670</v>
      </c>
      <c r="M24" s="177">
        <v>4980639</v>
      </c>
      <c r="N24" s="177">
        <v>17993988</v>
      </c>
      <c r="O24" s="177">
        <f t="shared" si="10"/>
        <v>45460606</v>
      </c>
      <c r="P24" s="177">
        <v>13881404</v>
      </c>
      <c r="Q24" s="177">
        <v>15401188</v>
      </c>
      <c r="R24" s="177">
        <v>6538006</v>
      </c>
      <c r="S24" s="176">
        <v>770232</v>
      </c>
      <c r="T24" s="176">
        <v>3278698</v>
      </c>
      <c r="U24" s="176">
        <v>5591078</v>
      </c>
      <c r="V24" s="176">
        <v>442621</v>
      </c>
      <c r="W24" s="176">
        <f t="shared" si="11"/>
        <v>170714191</v>
      </c>
      <c r="X24" s="177">
        <v>88991840</v>
      </c>
      <c r="Y24" s="177">
        <v>81722351</v>
      </c>
      <c r="Z24" s="177">
        <v>78238</v>
      </c>
      <c r="AA24" s="177">
        <v>2052708</v>
      </c>
      <c r="AB24" s="177">
        <f t="shared" si="12"/>
        <v>124659</v>
      </c>
      <c r="AC24" s="177">
        <v>124659</v>
      </c>
    </row>
    <row r="25" spans="1:29" s="88" customFormat="1" ht="15.75" customHeight="1">
      <c r="A25" s="175" t="s">
        <v>248</v>
      </c>
      <c r="B25" s="177">
        <f t="shared" si="6"/>
        <v>410586374</v>
      </c>
      <c r="C25" s="281">
        <f t="shared" si="7"/>
        <v>65881064</v>
      </c>
      <c r="D25" s="177">
        <v>24725000</v>
      </c>
      <c r="E25" s="281">
        <v>165304</v>
      </c>
      <c r="F25" s="281">
        <v>6358</v>
      </c>
      <c r="G25" s="281">
        <v>40984402</v>
      </c>
      <c r="H25" s="281">
        <f t="shared" si="8"/>
        <v>38449161</v>
      </c>
      <c r="I25" s="281">
        <v>38449161</v>
      </c>
      <c r="J25" s="177">
        <f t="shared" si="9"/>
        <v>89932567</v>
      </c>
      <c r="K25" s="282">
        <v>61606743</v>
      </c>
      <c r="L25" s="260">
        <v>4885496</v>
      </c>
      <c r="M25" s="281">
        <v>4847744</v>
      </c>
      <c r="N25" s="281">
        <v>18592584</v>
      </c>
      <c r="O25" s="281">
        <f t="shared" si="10"/>
        <v>46159180</v>
      </c>
      <c r="P25" s="281">
        <v>13857931</v>
      </c>
      <c r="Q25" s="281">
        <v>14743304</v>
      </c>
      <c r="R25" s="281">
        <v>6637930</v>
      </c>
      <c r="S25" s="283">
        <v>769688</v>
      </c>
      <c r="T25" s="283">
        <v>4578582</v>
      </c>
      <c r="U25" s="283">
        <v>5571745</v>
      </c>
      <c r="V25" s="283">
        <v>448209</v>
      </c>
      <c r="W25" s="283">
        <f t="shared" si="11"/>
        <v>167874340</v>
      </c>
      <c r="X25" s="281">
        <v>85744284</v>
      </c>
      <c r="Y25" s="281">
        <v>82130056</v>
      </c>
      <c r="Z25" s="281">
        <v>89150</v>
      </c>
      <c r="AA25" s="281">
        <v>1628044</v>
      </c>
      <c r="AB25" s="281">
        <f t="shared" si="12"/>
        <v>124659</v>
      </c>
      <c r="AC25" s="281">
        <v>124659</v>
      </c>
    </row>
    <row r="26" spans="1:29" s="88" customFormat="1" ht="15.75" customHeight="1">
      <c r="A26" s="175" t="s">
        <v>255</v>
      </c>
      <c r="B26" s="281">
        <f t="shared" si="6"/>
        <v>393334023</v>
      </c>
      <c r="C26" s="281">
        <f t="shared" si="7"/>
        <v>69535405</v>
      </c>
      <c r="D26" s="281">
        <v>26937000</v>
      </c>
      <c r="E26" s="281">
        <v>1227185</v>
      </c>
      <c r="F26" s="281">
        <v>488</v>
      </c>
      <c r="G26" s="281">
        <v>41370732</v>
      </c>
      <c r="H26" s="281">
        <f t="shared" si="8"/>
        <v>28187376</v>
      </c>
      <c r="I26" s="281">
        <v>28187376</v>
      </c>
      <c r="J26" s="177">
        <f t="shared" si="9"/>
        <v>89966563</v>
      </c>
      <c r="K26" s="282">
        <v>63686515</v>
      </c>
      <c r="L26" s="260">
        <v>4510218</v>
      </c>
      <c r="M26" s="281">
        <v>4273137</v>
      </c>
      <c r="N26" s="281">
        <v>17496693</v>
      </c>
      <c r="O26" s="281">
        <f t="shared" si="10"/>
        <v>46115281</v>
      </c>
      <c r="P26" s="281">
        <v>13835216</v>
      </c>
      <c r="Q26" s="281">
        <v>14541833</v>
      </c>
      <c r="R26" s="281">
        <v>6637902</v>
      </c>
      <c r="S26" s="283">
        <v>767862</v>
      </c>
      <c r="T26" s="283">
        <v>4778469</v>
      </c>
      <c r="U26" s="283">
        <v>5553999</v>
      </c>
      <c r="V26" s="283">
        <v>419610</v>
      </c>
      <c r="W26" s="283">
        <f t="shared" si="11"/>
        <v>154921278</v>
      </c>
      <c r="X26" s="281">
        <v>77590399</v>
      </c>
      <c r="Y26" s="281">
        <v>77330879</v>
      </c>
      <c r="Z26" s="281">
        <v>2212811</v>
      </c>
      <c r="AA26" s="281">
        <v>1851040</v>
      </c>
      <c r="AB26" s="281">
        <f t="shared" si="12"/>
        <v>124659</v>
      </c>
      <c r="AC26" s="281">
        <v>124659</v>
      </c>
    </row>
    <row r="27" spans="1:29" s="88" customFormat="1" ht="15.75" customHeight="1">
      <c r="A27" s="175" t="s">
        <v>261</v>
      </c>
      <c r="B27" s="281">
        <f t="shared" si="6"/>
        <v>377974299</v>
      </c>
      <c r="C27" s="281">
        <f t="shared" si="7"/>
        <v>70707402</v>
      </c>
      <c r="D27" s="281">
        <v>26214200</v>
      </c>
      <c r="E27" s="281">
        <v>244912</v>
      </c>
      <c r="F27" s="281">
        <v>175807</v>
      </c>
      <c r="G27" s="281">
        <v>44072483</v>
      </c>
      <c r="H27" s="281">
        <f t="shared" si="8"/>
        <v>19391056</v>
      </c>
      <c r="I27" s="281">
        <v>19391056</v>
      </c>
      <c r="J27" s="177">
        <f t="shared" si="9"/>
        <v>83565650</v>
      </c>
      <c r="K27" s="282">
        <v>60346597</v>
      </c>
      <c r="L27" s="260">
        <v>4076567</v>
      </c>
      <c r="M27" s="281">
        <v>4169946</v>
      </c>
      <c r="N27" s="281">
        <v>14972540</v>
      </c>
      <c r="O27" s="281">
        <f t="shared" si="10"/>
        <v>46894844</v>
      </c>
      <c r="P27" s="281">
        <v>13561645</v>
      </c>
      <c r="Q27" s="281">
        <v>14859204</v>
      </c>
      <c r="R27" s="281">
        <v>7336764</v>
      </c>
      <c r="S27" s="283">
        <v>773716</v>
      </c>
      <c r="T27" s="283">
        <v>4778352</v>
      </c>
      <c r="U27" s="283">
        <v>5585163</v>
      </c>
      <c r="V27" s="283">
        <v>391939</v>
      </c>
      <c r="W27" s="283">
        <f t="shared" si="11"/>
        <v>153221916</v>
      </c>
      <c r="X27" s="281">
        <v>76704131</v>
      </c>
      <c r="Y27" s="281">
        <v>76517785</v>
      </c>
      <c r="Z27" s="281">
        <v>815483</v>
      </c>
      <c r="AA27" s="281">
        <v>2861350</v>
      </c>
      <c r="AB27" s="281">
        <f t="shared" si="12"/>
        <v>124659</v>
      </c>
      <c r="AC27" s="281">
        <v>124659</v>
      </c>
    </row>
    <row r="28" spans="1:30" s="187" customFormat="1" ht="15.75" customHeight="1">
      <c r="A28" s="117" t="s">
        <v>11</v>
      </c>
      <c r="B28" s="125">
        <f t="shared" si="6"/>
        <v>100</v>
      </c>
      <c r="C28" s="227">
        <f>ROUND(C27/$B$27*100,2)-0.01</f>
        <v>18.7</v>
      </c>
      <c r="D28" s="125"/>
      <c r="E28" s="125"/>
      <c r="F28" s="125"/>
      <c r="G28" s="125"/>
      <c r="H28" s="227">
        <f>ROUND(H27/$B$27*100,2)</f>
        <v>5.13</v>
      </c>
      <c r="I28" s="125"/>
      <c r="J28" s="227">
        <f>ROUND(J27/$B$27*100,2)</f>
        <v>22.11</v>
      </c>
      <c r="K28" s="125"/>
      <c r="L28" s="125"/>
      <c r="M28" s="125"/>
      <c r="N28" s="125"/>
      <c r="O28" s="227">
        <f>ROUND(O27/$B$27*100,2)</f>
        <v>12.41</v>
      </c>
      <c r="P28" s="125"/>
      <c r="Q28" s="125"/>
      <c r="R28" s="125"/>
      <c r="S28" s="125"/>
      <c r="T28" s="125"/>
      <c r="U28" s="125"/>
      <c r="V28" s="227">
        <f>ROUND(V27/$B$27*100,2)</f>
        <v>0.1</v>
      </c>
      <c r="W28" s="227">
        <f>ROUND(W27/$B$27*100,2)</f>
        <v>40.54</v>
      </c>
      <c r="X28" s="262"/>
      <c r="Y28" s="227"/>
      <c r="Z28" s="227">
        <f>ROUND(Z27/$B$27*100,2)</f>
        <v>0.22</v>
      </c>
      <c r="AA28" s="227">
        <f>ROUND(AA27/$B$27*100,2)</f>
        <v>0.76</v>
      </c>
      <c r="AB28" s="227">
        <f>ROUND(AB27/$B$27*100,2)</f>
        <v>0.03</v>
      </c>
      <c r="AC28" s="125"/>
      <c r="AD28" s="186"/>
    </row>
    <row r="29" spans="2:30" ht="30" customHeight="1">
      <c r="B29" s="252"/>
      <c r="J29" s="255"/>
      <c r="K29" s="256"/>
      <c r="L29" s="258"/>
      <c r="AD29" s="185"/>
    </row>
    <row r="30" ht="30" customHeight="1">
      <c r="AD30" s="185"/>
    </row>
  </sheetData>
  <sheetProtection/>
  <mergeCells count="25">
    <mergeCell ref="W5:W7"/>
    <mergeCell ref="X5:Y6"/>
    <mergeCell ref="K4:N4"/>
    <mergeCell ref="V5:V7"/>
    <mergeCell ref="O5:U5"/>
    <mergeCell ref="P6:Q6"/>
    <mergeCell ref="R6:S6"/>
    <mergeCell ref="J5:N5"/>
    <mergeCell ref="AC6:AC7"/>
    <mergeCell ref="AB6:AB7"/>
    <mergeCell ref="Z5:Z7"/>
    <mergeCell ref="AA5:AA7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verticalCentered="1"/>
  <pageMargins left="0.5905511811023623" right="0.5905511811023623" top="0.35433070866141736" bottom="1.3779527559055118" header="0.6692913385826772" footer="1.0236220472440944"/>
  <pageSetup horizontalDpi="400" verticalDpi="4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="120" zoomScaleNormal="120" zoomScalePageLayoutView="0" workbookViewId="0" topLeftCell="J1">
      <pane ySplit="5" topLeftCell="BM6" activePane="bottomLeft" state="frozen"/>
      <selection pane="topLeft" activeCell="D19" sqref="D19"/>
      <selection pane="bottomLeft" activeCell="D2" sqref="D2"/>
    </sheetView>
  </sheetViews>
  <sheetFormatPr defaultColWidth="9.00390625" defaultRowHeight="36" customHeight="1"/>
  <cols>
    <col min="1" max="1" width="10.625" style="190" customWidth="1"/>
    <col min="2" max="2" width="11.50390625" style="190" customWidth="1"/>
    <col min="3" max="3" width="8.50390625" style="190" customWidth="1"/>
    <col min="4" max="4" width="11.25390625" style="190" customWidth="1"/>
    <col min="5" max="5" width="8.50390625" style="190" customWidth="1"/>
    <col min="6" max="6" width="10.125" style="190" customWidth="1"/>
    <col min="7" max="7" width="8.50390625" style="190" customWidth="1"/>
    <col min="8" max="8" width="11.00390625" style="190" customWidth="1"/>
    <col min="9" max="13" width="8.50390625" style="190" customWidth="1"/>
    <col min="14" max="14" width="10.75390625" style="190" customWidth="1"/>
    <col min="15" max="33" width="8.50390625" style="190" customWidth="1"/>
    <col min="34" max="16384" width="9.00390625" style="192" customWidth="1"/>
  </cols>
  <sheetData>
    <row r="1" spans="1:44" ht="18" customHeight="1">
      <c r="A1" s="193" t="s">
        <v>133</v>
      </c>
      <c r="B1" s="58"/>
      <c r="C1" s="58"/>
      <c r="D1" s="57"/>
      <c r="E1" s="188"/>
      <c r="F1" s="188"/>
      <c r="G1" s="188"/>
      <c r="H1" s="189"/>
      <c r="I1" s="189"/>
      <c r="N1" s="189"/>
      <c r="O1" s="189"/>
      <c r="R1" s="193" t="s">
        <v>134</v>
      </c>
      <c r="S1" s="189"/>
      <c r="AA1" s="57"/>
      <c r="AB1" s="57"/>
      <c r="AC1" s="57"/>
      <c r="AH1" s="191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34" ht="18" customHeight="1">
      <c r="A2" s="188"/>
      <c r="B2" s="188"/>
      <c r="C2" s="188"/>
      <c r="D2" s="188"/>
      <c r="E2" s="188"/>
      <c r="F2" s="188"/>
      <c r="G2" s="188"/>
      <c r="Q2" s="195" t="s">
        <v>135</v>
      </c>
      <c r="AC2" s="196" t="s">
        <v>136</v>
      </c>
      <c r="AD2"/>
      <c r="AF2" s="57"/>
      <c r="AG2" s="195" t="s">
        <v>135</v>
      </c>
      <c r="AH2" s="191"/>
    </row>
    <row r="3" spans="1:34" ht="15.75" customHeight="1">
      <c r="A3" s="342" t="s">
        <v>137</v>
      </c>
      <c r="B3" s="345" t="s">
        <v>138</v>
      </c>
      <c r="C3" s="310"/>
      <c r="D3" s="346" t="s">
        <v>177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47"/>
      <c r="R3" s="351" t="s">
        <v>139</v>
      </c>
      <c r="S3" s="352"/>
      <c r="T3" s="352"/>
      <c r="U3" s="353"/>
      <c r="V3" s="346" t="s">
        <v>42</v>
      </c>
      <c r="W3" s="348"/>
      <c r="X3" s="348"/>
      <c r="Y3" s="348"/>
      <c r="Z3" s="348"/>
      <c r="AA3" s="349"/>
      <c r="AB3" s="346" t="s">
        <v>140</v>
      </c>
      <c r="AC3" s="350"/>
      <c r="AD3" s="350"/>
      <c r="AE3" s="350"/>
      <c r="AF3" s="350"/>
      <c r="AG3" s="347"/>
      <c r="AH3" s="191"/>
    </row>
    <row r="4" spans="1:34" ht="15.75" customHeight="1">
      <c r="A4" s="343"/>
      <c r="B4" s="311"/>
      <c r="C4" s="313"/>
      <c r="D4" s="197" t="s">
        <v>43</v>
      </c>
      <c r="E4" s="198"/>
      <c r="F4" s="197" t="s">
        <v>44</v>
      </c>
      <c r="G4" s="198"/>
      <c r="H4" s="197" t="s">
        <v>45</v>
      </c>
      <c r="I4" s="198"/>
      <c r="J4" s="197" t="s">
        <v>46</v>
      </c>
      <c r="K4" s="198"/>
      <c r="L4" s="199" t="s">
        <v>141</v>
      </c>
      <c r="M4" s="199"/>
      <c r="N4" s="346" t="s">
        <v>142</v>
      </c>
      <c r="O4" s="347"/>
      <c r="P4" s="200" t="s">
        <v>47</v>
      </c>
      <c r="Q4" s="200"/>
      <c r="R4" s="200" t="s">
        <v>50</v>
      </c>
      <c r="S4" s="200"/>
      <c r="T4" s="200" t="s">
        <v>51</v>
      </c>
      <c r="U4" s="200"/>
      <c r="V4" s="200" t="s">
        <v>43</v>
      </c>
      <c r="W4" s="200"/>
      <c r="X4" s="200" t="s">
        <v>48</v>
      </c>
      <c r="Y4" s="200"/>
      <c r="Z4" s="200" t="s">
        <v>49</v>
      </c>
      <c r="AA4" s="200"/>
      <c r="AB4" s="197" t="s">
        <v>143</v>
      </c>
      <c r="AC4" s="197"/>
      <c r="AD4" s="346" t="s">
        <v>144</v>
      </c>
      <c r="AE4" s="347"/>
      <c r="AF4" s="346" t="s">
        <v>145</v>
      </c>
      <c r="AG4" s="347"/>
      <c r="AH4" s="201"/>
    </row>
    <row r="5" spans="1:34" ht="15.75" customHeight="1">
      <c r="A5" s="344"/>
      <c r="B5" s="203" t="s">
        <v>52</v>
      </c>
      <c r="C5" s="203" t="s">
        <v>146</v>
      </c>
      <c r="D5" s="202" t="s">
        <v>52</v>
      </c>
      <c r="E5" s="203" t="s">
        <v>146</v>
      </c>
      <c r="F5" s="202" t="s">
        <v>52</v>
      </c>
      <c r="G5" s="203" t="s">
        <v>146</v>
      </c>
      <c r="H5" s="202" t="s">
        <v>52</v>
      </c>
      <c r="I5" s="203" t="s">
        <v>146</v>
      </c>
      <c r="J5" s="204" t="s">
        <v>52</v>
      </c>
      <c r="K5" s="203" t="s">
        <v>146</v>
      </c>
      <c r="L5" s="204" t="s">
        <v>52</v>
      </c>
      <c r="M5" s="203" t="s">
        <v>146</v>
      </c>
      <c r="N5" s="202" t="s">
        <v>52</v>
      </c>
      <c r="O5" s="203" t="s">
        <v>146</v>
      </c>
      <c r="P5" s="202" t="s">
        <v>52</v>
      </c>
      <c r="Q5" s="203" t="s">
        <v>146</v>
      </c>
      <c r="R5" s="202" t="s">
        <v>52</v>
      </c>
      <c r="S5" s="203" t="s">
        <v>146</v>
      </c>
      <c r="T5" s="202" t="s">
        <v>52</v>
      </c>
      <c r="U5" s="203" t="s">
        <v>146</v>
      </c>
      <c r="V5" s="202" t="s">
        <v>52</v>
      </c>
      <c r="W5" s="203" t="s">
        <v>146</v>
      </c>
      <c r="X5" s="202" t="s">
        <v>52</v>
      </c>
      <c r="Y5" s="203" t="s">
        <v>146</v>
      </c>
      <c r="Z5" s="202" t="s">
        <v>52</v>
      </c>
      <c r="AA5" s="203" t="s">
        <v>146</v>
      </c>
      <c r="AB5" s="202" t="s">
        <v>52</v>
      </c>
      <c r="AC5" s="203" t="s">
        <v>146</v>
      </c>
      <c r="AD5" s="202" t="s">
        <v>52</v>
      </c>
      <c r="AE5" s="203" t="s">
        <v>146</v>
      </c>
      <c r="AF5" s="202" t="s">
        <v>52</v>
      </c>
      <c r="AG5" s="203" t="s">
        <v>146</v>
      </c>
      <c r="AH5" s="201"/>
    </row>
    <row r="6" spans="1:34" ht="15.75" customHeight="1">
      <c r="A6" s="205" t="s">
        <v>147</v>
      </c>
      <c r="B6" s="206">
        <f aca="true" t="shared" si="0" ref="B6:C9">D6++V6+AB6</f>
        <v>10159348</v>
      </c>
      <c r="C6" s="206">
        <f t="shared" si="0"/>
        <v>173791</v>
      </c>
      <c r="D6" s="206">
        <f>F6+H6+J6+N6+P6+L6+R6+T6</f>
        <v>9581257</v>
      </c>
      <c r="E6" s="206">
        <f>G6+I6+K6+O6+Q6+M6+S6+U6</f>
        <v>163361</v>
      </c>
      <c r="F6" s="206">
        <v>3228589</v>
      </c>
      <c r="G6" s="206">
        <v>10685</v>
      </c>
      <c r="H6" s="206">
        <v>4736533</v>
      </c>
      <c r="I6" s="206">
        <v>125916</v>
      </c>
      <c r="J6" s="206">
        <v>287201</v>
      </c>
      <c r="K6" s="206">
        <v>1800</v>
      </c>
      <c r="L6" s="206">
        <v>1489</v>
      </c>
      <c r="M6" s="206">
        <v>105</v>
      </c>
      <c r="N6" s="206">
        <v>1165313</v>
      </c>
      <c r="O6" s="206">
        <v>23358</v>
      </c>
      <c r="P6" s="206">
        <v>109688</v>
      </c>
      <c r="Q6" s="206">
        <v>212</v>
      </c>
      <c r="R6" s="206">
        <v>41401</v>
      </c>
      <c r="S6" s="206">
        <v>121</v>
      </c>
      <c r="T6" s="206">
        <v>11043</v>
      </c>
      <c r="U6" s="206">
        <v>1164</v>
      </c>
      <c r="V6" s="206">
        <v>374958</v>
      </c>
      <c r="W6" s="206">
        <f>+Y6+AA6</f>
        <v>4779</v>
      </c>
      <c r="X6" s="206">
        <v>219769</v>
      </c>
      <c r="Y6" s="206">
        <v>764</v>
      </c>
      <c r="Z6" s="206">
        <v>155189</v>
      </c>
      <c r="AA6" s="206">
        <v>4015</v>
      </c>
      <c r="AB6" s="206">
        <f>AD6+AF6</f>
        <v>203133</v>
      </c>
      <c r="AC6" s="206">
        <f>AE6+AG6</f>
        <v>5651</v>
      </c>
      <c r="AD6" s="206">
        <v>114953</v>
      </c>
      <c r="AE6" s="206">
        <v>3240</v>
      </c>
      <c r="AF6" s="206">
        <v>88180</v>
      </c>
      <c r="AG6" s="206">
        <v>2411</v>
      </c>
      <c r="AH6" s="207"/>
    </row>
    <row r="7" spans="1:34" ht="15.75" customHeight="1">
      <c r="A7" s="205" t="s">
        <v>148</v>
      </c>
      <c r="B7" s="206">
        <f t="shared" si="0"/>
        <v>12378551</v>
      </c>
      <c r="C7" s="206">
        <f t="shared" si="0"/>
        <v>205090</v>
      </c>
      <c r="D7" s="206">
        <v>11751778</v>
      </c>
      <c r="E7" s="206">
        <v>195250</v>
      </c>
      <c r="F7" s="206">
        <v>3130785</v>
      </c>
      <c r="G7" s="206">
        <v>10268</v>
      </c>
      <c r="H7" s="206">
        <v>6946982</v>
      </c>
      <c r="I7" s="206">
        <v>154695</v>
      </c>
      <c r="J7" s="206">
        <v>325716</v>
      </c>
      <c r="K7" s="206">
        <v>2700</v>
      </c>
      <c r="L7" s="206">
        <v>1747</v>
      </c>
      <c r="M7" s="206">
        <v>109</v>
      </c>
      <c r="N7" s="206">
        <v>1113873</v>
      </c>
      <c r="O7" s="206">
        <v>25384</v>
      </c>
      <c r="P7" s="206">
        <v>172658</v>
      </c>
      <c r="Q7" s="206">
        <v>261</v>
      </c>
      <c r="R7" s="206">
        <v>40378</v>
      </c>
      <c r="S7" s="206">
        <v>108</v>
      </c>
      <c r="T7" s="206">
        <v>19639</v>
      </c>
      <c r="U7" s="206">
        <v>1725</v>
      </c>
      <c r="V7" s="206">
        <v>422597</v>
      </c>
      <c r="W7" s="206">
        <v>5021</v>
      </c>
      <c r="X7" s="206">
        <v>241224</v>
      </c>
      <c r="Y7" s="206">
        <v>694</v>
      </c>
      <c r="Z7" s="206">
        <v>181373</v>
      </c>
      <c r="AA7" s="206">
        <v>4327</v>
      </c>
      <c r="AB7" s="206">
        <v>204176</v>
      </c>
      <c r="AC7" s="206">
        <v>4819</v>
      </c>
      <c r="AD7" s="206">
        <v>124132</v>
      </c>
      <c r="AE7" s="206">
        <v>3103</v>
      </c>
      <c r="AF7" s="206">
        <v>80044</v>
      </c>
      <c r="AG7" s="206">
        <v>1716</v>
      </c>
      <c r="AH7" s="207"/>
    </row>
    <row r="8" spans="1:34" ht="15.75" customHeight="1">
      <c r="A8" s="205" t="s">
        <v>149</v>
      </c>
      <c r="B8" s="206">
        <f t="shared" si="0"/>
        <v>17566518</v>
      </c>
      <c r="C8" s="206">
        <f t="shared" si="0"/>
        <v>252266</v>
      </c>
      <c r="D8" s="206">
        <v>16793708</v>
      </c>
      <c r="E8" s="206">
        <v>240945</v>
      </c>
      <c r="F8" s="206">
        <v>4740852</v>
      </c>
      <c r="G8" s="206">
        <v>14445</v>
      </c>
      <c r="H8" s="206">
        <v>9854424</v>
      </c>
      <c r="I8" s="206">
        <v>190694</v>
      </c>
      <c r="J8" s="206">
        <v>480940</v>
      </c>
      <c r="K8" s="206">
        <v>4254</v>
      </c>
      <c r="L8" s="206">
        <v>2574</v>
      </c>
      <c r="M8" s="206">
        <v>121</v>
      </c>
      <c r="N8" s="206">
        <v>1420984</v>
      </c>
      <c r="O8" s="206">
        <v>28490</v>
      </c>
      <c r="P8" s="206">
        <v>209113</v>
      </c>
      <c r="Q8" s="206">
        <v>325</v>
      </c>
      <c r="R8" s="206">
        <v>53679</v>
      </c>
      <c r="S8" s="206">
        <v>146</v>
      </c>
      <c r="T8" s="206">
        <v>31142</v>
      </c>
      <c r="U8" s="206">
        <v>2470</v>
      </c>
      <c r="V8" s="206">
        <v>499095</v>
      </c>
      <c r="W8" s="206">
        <v>5553</v>
      </c>
      <c r="X8" s="206">
        <v>269994</v>
      </c>
      <c r="Y8" s="206">
        <v>715</v>
      </c>
      <c r="Z8" s="206">
        <v>229101</v>
      </c>
      <c r="AA8" s="206">
        <v>4838</v>
      </c>
      <c r="AB8" s="206">
        <v>273715</v>
      </c>
      <c r="AC8" s="206">
        <v>5768</v>
      </c>
      <c r="AD8" s="208">
        <v>167975</v>
      </c>
      <c r="AE8" s="208">
        <v>3572</v>
      </c>
      <c r="AF8" s="206">
        <v>105740</v>
      </c>
      <c r="AG8" s="206">
        <v>2196</v>
      </c>
      <c r="AH8" s="207"/>
    </row>
    <row r="9" spans="1:34" ht="15.75" customHeight="1">
      <c r="A9" s="205" t="s">
        <v>150</v>
      </c>
      <c r="B9" s="206">
        <f t="shared" si="0"/>
        <v>19582317</v>
      </c>
      <c r="C9" s="206">
        <f t="shared" si="0"/>
        <v>384023</v>
      </c>
      <c r="D9" s="206">
        <v>18741525</v>
      </c>
      <c r="E9" s="206">
        <v>372394</v>
      </c>
      <c r="F9" s="206">
        <v>4260366</v>
      </c>
      <c r="G9" s="206">
        <v>14577</v>
      </c>
      <c r="H9" s="206">
        <v>12257507</v>
      </c>
      <c r="I9" s="206">
        <v>303264</v>
      </c>
      <c r="J9" s="206">
        <v>635983</v>
      </c>
      <c r="K9" s="206">
        <v>6140</v>
      </c>
      <c r="L9" s="206">
        <v>1881</v>
      </c>
      <c r="M9" s="206">
        <v>140</v>
      </c>
      <c r="N9" s="206">
        <v>1284226</v>
      </c>
      <c r="O9" s="206">
        <v>43200</v>
      </c>
      <c r="P9" s="206">
        <v>191239</v>
      </c>
      <c r="Q9" s="206">
        <v>348</v>
      </c>
      <c r="R9" s="206">
        <v>65976</v>
      </c>
      <c r="S9" s="206">
        <v>144</v>
      </c>
      <c r="T9" s="206">
        <v>44347</v>
      </c>
      <c r="U9" s="206">
        <v>4581</v>
      </c>
      <c r="V9" s="206">
        <v>586898</v>
      </c>
      <c r="W9" s="206">
        <v>6767</v>
      </c>
      <c r="X9" s="206">
        <v>297144</v>
      </c>
      <c r="Y9" s="206">
        <v>703</v>
      </c>
      <c r="Z9" s="206">
        <v>289754</v>
      </c>
      <c r="AA9" s="206">
        <v>6064</v>
      </c>
      <c r="AB9" s="206">
        <v>253894</v>
      </c>
      <c r="AC9" s="206">
        <v>4862</v>
      </c>
      <c r="AD9" s="208">
        <v>194505</v>
      </c>
      <c r="AE9" s="208">
        <v>3578</v>
      </c>
      <c r="AF9" s="206">
        <v>59389</v>
      </c>
      <c r="AG9" s="206">
        <v>1284</v>
      </c>
      <c r="AH9" s="207"/>
    </row>
    <row r="10" spans="1:34" ht="15.75" customHeight="1">
      <c r="A10" s="205" t="s">
        <v>178</v>
      </c>
      <c r="B10" s="206">
        <v>23420408</v>
      </c>
      <c r="C10" s="206">
        <v>312412</v>
      </c>
      <c r="D10" s="206">
        <v>22468792</v>
      </c>
      <c r="E10" s="206">
        <v>301679</v>
      </c>
      <c r="F10" s="206">
        <v>3892450</v>
      </c>
      <c r="G10" s="206">
        <v>9841</v>
      </c>
      <c r="H10" s="206">
        <v>16346724</v>
      </c>
      <c r="I10" s="206">
        <v>251133</v>
      </c>
      <c r="J10" s="206">
        <v>675256</v>
      </c>
      <c r="K10" s="206">
        <v>5526</v>
      </c>
      <c r="L10" s="206">
        <v>3983</v>
      </c>
      <c r="M10" s="206">
        <v>143</v>
      </c>
      <c r="N10" s="206">
        <v>1256680</v>
      </c>
      <c r="O10" s="206">
        <v>30245</v>
      </c>
      <c r="P10" s="206">
        <v>170566</v>
      </c>
      <c r="Q10" s="206">
        <v>193</v>
      </c>
      <c r="R10" s="206">
        <v>50375</v>
      </c>
      <c r="S10" s="206">
        <v>137</v>
      </c>
      <c r="T10" s="206">
        <v>72758</v>
      </c>
      <c r="U10" s="206">
        <v>4461</v>
      </c>
      <c r="V10" s="206">
        <v>691981</v>
      </c>
      <c r="W10" s="206">
        <v>6430</v>
      </c>
      <c r="X10" s="206">
        <v>341189</v>
      </c>
      <c r="Y10" s="206">
        <v>717</v>
      </c>
      <c r="Z10" s="206">
        <v>350792</v>
      </c>
      <c r="AA10" s="206">
        <v>5713</v>
      </c>
      <c r="AB10" s="206">
        <v>259635</v>
      </c>
      <c r="AC10" s="206">
        <v>4303</v>
      </c>
      <c r="AD10" s="208">
        <v>208510</v>
      </c>
      <c r="AE10" s="208">
        <v>3402</v>
      </c>
      <c r="AF10" s="206">
        <v>51125</v>
      </c>
      <c r="AG10" s="206">
        <v>901</v>
      </c>
      <c r="AH10" s="207"/>
    </row>
    <row r="11" spans="1:34" ht="15.75" customHeight="1">
      <c r="A11" s="205" t="s">
        <v>192</v>
      </c>
      <c r="B11" s="206">
        <v>25548453</v>
      </c>
      <c r="C11" s="209">
        <v>336593</v>
      </c>
      <c r="D11" s="209">
        <v>24517574</v>
      </c>
      <c r="E11" s="209">
        <v>325942</v>
      </c>
      <c r="F11" s="209">
        <v>2903968</v>
      </c>
      <c r="G11" s="209">
        <v>6124</v>
      </c>
      <c r="H11" s="209">
        <v>19449689</v>
      </c>
      <c r="I11" s="209">
        <v>277943</v>
      </c>
      <c r="J11" s="209">
        <v>642414</v>
      </c>
      <c r="K11" s="209">
        <v>4956</v>
      </c>
      <c r="L11" s="209">
        <v>4794</v>
      </c>
      <c r="M11" s="209">
        <v>157</v>
      </c>
      <c r="N11" s="209">
        <v>1194388</v>
      </c>
      <c r="O11" s="209">
        <v>30768</v>
      </c>
      <c r="P11" s="209">
        <v>152185</v>
      </c>
      <c r="Q11" s="209">
        <v>189</v>
      </c>
      <c r="R11" s="209">
        <v>67072</v>
      </c>
      <c r="S11" s="209">
        <v>161</v>
      </c>
      <c r="T11" s="209">
        <v>103064</v>
      </c>
      <c r="U11" s="209">
        <v>5644</v>
      </c>
      <c r="V11" s="209">
        <v>762937</v>
      </c>
      <c r="W11" s="209">
        <v>6636</v>
      </c>
      <c r="X11" s="209">
        <v>348997</v>
      </c>
      <c r="Y11" s="209">
        <v>678</v>
      </c>
      <c r="Z11" s="209">
        <v>413940</v>
      </c>
      <c r="AA11" s="209">
        <v>5958</v>
      </c>
      <c r="AB11" s="209">
        <v>267942</v>
      </c>
      <c r="AC11" s="209">
        <v>4015</v>
      </c>
      <c r="AD11" s="210">
        <v>219048</v>
      </c>
      <c r="AE11" s="210">
        <v>3193</v>
      </c>
      <c r="AF11" s="209">
        <v>48894</v>
      </c>
      <c r="AG11" s="209">
        <v>822</v>
      </c>
      <c r="AH11" s="207"/>
    </row>
    <row r="12" spans="1:34" ht="15.75" customHeight="1">
      <c r="A12" s="211" t="s">
        <v>195</v>
      </c>
      <c r="B12" s="206">
        <f aca="true" t="shared" si="1" ref="B12:C17">D12++V12+AB12</f>
        <v>23328632</v>
      </c>
      <c r="C12" s="209">
        <f t="shared" si="1"/>
        <v>323434</v>
      </c>
      <c r="D12" s="209">
        <f aca="true" t="shared" si="2" ref="D12:E17">F12+H12+J12+N12+P12+L12+R12+T12</f>
        <v>22573259</v>
      </c>
      <c r="E12" s="209">
        <f t="shared" si="2"/>
        <v>315163</v>
      </c>
      <c r="F12" s="209">
        <v>1952662</v>
      </c>
      <c r="G12" s="209">
        <v>4506</v>
      </c>
      <c r="H12" s="209">
        <v>18958345</v>
      </c>
      <c r="I12" s="209">
        <v>271365</v>
      </c>
      <c r="J12" s="209">
        <v>383617</v>
      </c>
      <c r="K12" s="209">
        <v>3008</v>
      </c>
      <c r="L12" s="209">
        <v>4805</v>
      </c>
      <c r="M12" s="209">
        <v>156</v>
      </c>
      <c r="N12" s="209">
        <v>1054384</v>
      </c>
      <c r="O12" s="209">
        <v>30376</v>
      </c>
      <c r="P12" s="209">
        <v>77052</v>
      </c>
      <c r="Q12" s="209">
        <v>94</v>
      </c>
      <c r="R12" s="209">
        <v>39772</v>
      </c>
      <c r="S12" s="209">
        <v>85</v>
      </c>
      <c r="T12" s="209">
        <v>102622</v>
      </c>
      <c r="U12" s="209">
        <v>5573</v>
      </c>
      <c r="V12" s="209">
        <f aca="true" t="shared" si="3" ref="V12:W17">+X12+Z12</f>
        <v>603896</v>
      </c>
      <c r="W12" s="209">
        <f t="shared" si="3"/>
        <v>6090</v>
      </c>
      <c r="X12" s="209">
        <v>200919</v>
      </c>
      <c r="Y12" s="209">
        <v>409</v>
      </c>
      <c r="Z12" s="209">
        <v>402977</v>
      </c>
      <c r="AA12" s="209">
        <v>5681</v>
      </c>
      <c r="AB12" s="209">
        <f aca="true" t="shared" si="4" ref="AB12:AC17">AD12+AF12</f>
        <v>151477</v>
      </c>
      <c r="AC12" s="209">
        <f t="shared" si="4"/>
        <v>2181</v>
      </c>
      <c r="AD12" s="210">
        <v>115655</v>
      </c>
      <c r="AE12" s="210">
        <v>1629</v>
      </c>
      <c r="AF12" s="209">
        <v>35822</v>
      </c>
      <c r="AG12" s="209">
        <v>552</v>
      </c>
      <c r="AH12" s="207"/>
    </row>
    <row r="13" spans="1:34" ht="15.75" customHeight="1">
      <c r="A13" s="211" t="s">
        <v>199</v>
      </c>
      <c r="B13" s="206">
        <f t="shared" si="1"/>
        <v>24443963</v>
      </c>
      <c r="C13" s="209">
        <f t="shared" si="1"/>
        <v>329882</v>
      </c>
      <c r="D13" s="209">
        <f t="shared" si="2"/>
        <v>23621971</v>
      </c>
      <c r="E13" s="209">
        <f t="shared" si="2"/>
        <v>320877</v>
      </c>
      <c r="F13" s="209">
        <v>2348252</v>
      </c>
      <c r="G13" s="209">
        <v>5109</v>
      </c>
      <c r="H13" s="209">
        <v>19352857</v>
      </c>
      <c r="I13" s="209">
        <v>275251</v>
      </c>
      <c r="J13" s="209">
        <v>485746</v>
      </c>
      <c r="K13" s="209">
        <v>3816</v>
      </c>
      <c r="L13" s="209">
        <v>4794</v>
      </c>
      <c r="M13" s="209">
        <v>157</v>
      </c>
      <c r="N13" s="209">
        <v>1175467</v>
      </c>
      <c r="O13" s="209">
        <v>30706</v>
      </c>
      <c r="P13" s="209">
        <v>106727</v>
      </c>
      <c r="Q13" s="209">
        <v>125</v>
      </c>
      <c r="R13" s="209">
        <v>45225</v>
      </c>
      <c r="S13" s="209">
        <v>102</v>
      </c>
      <c r="T13" s="209">
        <v>102903</v>
      </c>
      <c r="U13" s="209">
        <v>5611</v>
      </c>
      <c r="V13" s="209">
        <f t="shared" si="3"/>
        <v>631542</v>
      </c>
      <c r="W13" s="209">
        <f t="shared" si="3"/>
        <v>6204</v>
      </c>
      <c r="X13" s="209">
        <v>224696</v>
      </c>
      <c r="Y13" s="209">
        <v>454</v>
      </c>
      <c r="Z13" s="209">
        <v>406846</v>
      </c>
      <c r="AA13" s="209">
        <v>5750</v>
      </c>
      <c r="AB13" s="209">
        <f t="shared" si="4"/>
        <v>190450</v>
      </c>
      <c r="AC13" s="209">
        <f t="shared" si="4"/>
        <v>2801</v>
      </c>
      <c r="AD13" s="210">
        <v>145015</v>
      </c>
      <c r="AE13" s="210">
        <v>2073</v>
      </c>
      <c r="AF13" s="209">
        <v>45435</v>
      </c>
      <c r="AG13" s="209">
        <v>728</v>
      </c>
      <c r="AH13" s="207"/>
    </row>
    <row r="14" spans="1:34" ht="15.75" customHeight="1">
      <c r="A14" s="211" t="s">
        <v>203</v>
      </c>
      <c r="B14" s="206">
        <f t="shared" si="1"/>
        <v>24739746</v>
      </c>
      <c r="C14" s="209">
        <f t="shared" si="1"/>
        <v>331503</v>
      </c>
      <c r="D14" s="209">
        <f t="shared" si="2"/>
        <v>23875785</v>
      </c>
      <c r="E14" s="209">
        <f t="shared" si="2"/>
        <v>322123</v>
      </c>
      <c r="F14" s="209">
        <v>2514511</v>
      </c>
      <c r="G14" s="209">
        <v>5469</v>
      </c>
      <c r="H14" s="209">
        <v>19393973</v>
      </c>
      <c r="I14" s="209">
        <v>275853</v>
      </c>
      <c r="J14" s="209">
        <v>516791</v>
      </c>
      <c r="K14" s="209">
        <v>4057</v>
      </c>
      <c r="L14" s="209">
        <v>4794</v>
      </c>
      <c r="M14" s="209">
        <v>157</v>
      </c>
      <c r="N14" s="209">
        <v>1179389</v>
      </c>
      <c r="O14" s="209">
        <v>30718</v>
      </c>
      <c r="P14" s="209">
        <v>116572</v>
      </c>
      <c r="Q14" s="209">
        <v>137</v>
      </c>
      <c r="R14" s="209">
        <v>46931</v>
      </c>
      <c r="S14" s="209">
        <v>113</v>
      </c>
      <c r="T14" s="209">
        <v>102824</v>
      </c>
      <c r="U14" s="209">
        <v>5619</v>
      </c>
      <c r="V14" s="209">
        <f t="shared" si="3"/>
        <v>654405</v>
      </c>
      <c r="W14" s="209">
        <f t="shared" si="3"/>
        <v>6290</v>
      </c>
      <c r="X14" s="209">
        <v>245332</v>
      </c>
      <c r="Y14" s="209">
        <v>499</v>
      </c>
      <c r="Z14" s="209">
        <v>409073</v>
      </c>
      <c r="AA14" s="209">
        <v>5791</v>
      </c>
      <c r="AB14" s="209">
        <f t="shared" si="4"/>
        <v>209556</v>
      </c>
      <c r="AC14" s="209">
        <f t="shared" si="4"/>
        <v>3090</v>
      </c>
      <c r="AD14" s="210">
        <v>162829</v>
      </c>
      <c r="AE14" s="210">
        <v>2331</v>
      </c>
      <c r="AF14" s="209">
        <v>46727</v>
      </c>
      <c r="AG14" s="209">
        <v>759</v>
      </c>
      <c r="AH14" s="207"/>
    </row>
    <row r="15" spans="1:34" ht="15.75" customHeight="1">
      <c r="A15" s="211" t="s">
        <v>205</v>
      </c>
      <c r="B15" s="206">
        <f t="shared" si="1"/>
        <v>24994465</v>
      </c>
      <c r="C15" s="209">
        <f t="shared" si="1"/>
        <v>332857</v>
      </c>
      <c r="D15" s="209">
        <f t="shared" si="2"/>
        <v>24061158</v>
      </c>
      <c r="E15" s="209">
        <f t="shared" si="2"/>
        <v>322989</v>
      </c>
      <c r="F15" s="209">
        <v>2635573</v>
      </c>
      <c r="G15" s="209">
        <v>5680</v>
      </c>
      <c r="H15" s="209">
        <v>19414712</v>
      </c>
      <c r="I15" s="209">
        <v>276282</v>
      </c>
      <c r="J15" s="209">
        <v>534421</v>
      </c>
      <c r="K15" s="209">
        <v>4218</v>
      </c>
      <c r="L15" s="209">
        <v>4794</v>
      </c>
      <c r="M15" s="209">
        <v>157</v>
      </c>
      <c r="N15" s="209">
        <v>1187410</v>
      </c>
      <c r="O15" s="209">
        <v>30741</v>
      </c>
      <c r="P15" s="209">
        <v>128340</v>
      </c>
      <c r="Q15" s="209">
        <v>157</v>
      </c>
      <c r="R15" s="209">
        <v>52918</v>
      </c>
      <c r="S15" s="209">
        <v>124</v>
      </c>
      <c r="T15" s="209">
        <v>102990</v>
      </c>
      <c r="U15" s="209">
        <v>5630</v>
      </c>
      <c r="V15" s="209">
        <f t="shared" si="3"/>
        <v>696365</v>
      </c>
      <c r="W15" s="209">
        <f t="shared" si="3"/>
        <v>6401</v>
      </c>
      <c r="X15" s="209">
        <v>284439</v>
      </c>
      <c r="Y15" s="209">
        <v>563</v>
      </c>
      <c r="Z15" s="209">
        <v>411926</v>
      </c>
      <c r="AA15" s="209">
        <v>5838</v>
      </c>
      <c r="AB15" s="209">
        <f t="shared" si="4"/>
        <v>236942</v>
      </c>
      <c r="AC15" s="209">
        <f t="shared" si="4"/>
        <v>3467</v>
      </c>
      <c r="AD15" s="210">
        <v>188760</v>
      </c>
      <c r="AE15" s="210">
        <v>2691</v>
      </c>
      <c r="AF15" s="209">
        <v>48182</v>
      </c>
      <c r="AG15" s="209">
        <v>776</v>
      </c>
      <c r="AH15" s="207"/>
    </row>
    <row r="16" spans="1:34" ht="15.75" customHeight="1">
      <c r="A16" s="211" t="s">
        <v>209</v>
      </c>
      <c r="B16" s="206">
        <f t="shared" si="1"/>
        <v>25283511</v>
      </c>
      <c r="C16" s="209">
        <f t="shared" si="1"/>
        <v>334776</v>
      </c>
      <c r="D16" s="209">
        <f t="shared" si="2"/>
        <v>24294629</v>
      </c>
      <c r="E16" s="209">
        <f t="shared" si="2"/>
        <v>324482</v>
      </c>
      <c r="F16" s="209">
        <v>2759084</v>
      </c>
      <c r="G16" s="209">
        <v>5910</v>
      </c>
      <c r="H16" s="209">
        <v>19440387</v>
      </c>
      <c r="I16" s="209">
        <v>277048</v>
      </c>
      <c r="J16" s="209">
        <v>599885</v>
      </c>
      <c r="K16" s="209">
        <v>4657</v>
      </c>
      <c r="L16" s="209">
        <v>4794</v>
      </c>
      <c r="M16" s="209">
        <v>157</v>
      </c>
      <c r="N16" s="209">
        <v>1188182</v>
      </c>
      <c r="O16" s="209">
        <v>30751</v>
      </c>
      <c r="P16" s="209">
        <v>138868</v>
      </c>
      <c r="Q16" s="209">
        <v>175</v>
      </c>
      <c r="R16" s="209">
        <v>60384</v>
      </c>
      <c r="S16" s="209">
        <v>143</v>
      </c>
      <c r="T16" s="209">
        <v>103045</v>
      </c>
      <c r="U16" s="209">
        <v>5641</v>
      </c>
      <c r="V16" s="209">
        <f t="shared" si="3"/>
        <v>735468</v>
      </c>
      <c r="W16" s="209">
        <f t="shared" si="3"/>
        <v>6523</v>
      </c>
      <c r="X16" s="209">
        <v>321319</v>
      </c>
      <c r="Y16" s="209">
        <v>627</v>
      </c>
      <c r="Z16" s="209">
        <v>414149</v>
      </c>
      <c r="AA16" s="209">
        <v>5896</v>
      </c>
      <c r="AB16" s="209">
        <f t="shared" si="4"/>
        <v>253414</v>
      </c>
      <c r="AC16" s="209">
        <f t="shared" si="4"/>
        <v>3771</v>
      </c>
      <c r="AD16" s="210">
        <v>205058</v>
      </c>
      <c r="AE16" s="210">
        <v>2978</v>
      </c>
      <c r="AF16" s="209">
        <v>48356</v>
      </c>
      <c r="AG16" s="209">
        <v>793</v>
      </c>
      <c r="AH16" s="207"/>
    </row>
    <row r="17" spans="1:34" ht="15.75" customHeight="1">
      <c r="A17" s="211" t="s">
        <v>215</v>
      </c>
      <c r="B17" s="206">
        <f t="shared" si="1"/>
        <v>25548453</v>
      </c>
      <c r="C17" s="209">
        <f t="shared" si="1"/>
        <v>336593</v>
      </c>
      <c r="D17" s="209">
        <f t="shared" si="2"/>
        <v>24517574</v>
      </c>
      <c r="E17" s="209">
        <f t="shared" si="2"/>
        <v>325942</v>
      </c>
      <c r="F17" s="209">
        <v>2903968</v>
      </c>
      <c r="G17" s="209">
        <v>6124</v>
      </c>
      <c r="H17" s="209">
        <v>19449689</v>
      </c>
      <c r="I17" s="209">
        <v>277943</v>
      </c>
      <c r="J17" s="209">
        <v>642414</v>
      </c>
      <c r="K17" s="209">
        <v>4956</v>
      </c>
      <c r="L17" s="209">
        <v>4794</v>
      </c>
      <c r="M17" s="209">
        <v>157</v>
      </c>
      <c r="N17" s="209">
        <v>1194388</v>
      </c>
      <c r="O17" s="209">
        <v>30768</v>
      </c>
      <c r="P17" s="209">
        <v>152185</v>
      </c>
      <c r="Q17" s="209">
        <v>189</v>
      </c>
      <c r="R17" s="209">
        <v>67072</v>
      </c>
      <c r="S17" s="209">
        <v>161</v>
      </c>
      <c r="T17" s="209">
        <v>103064</v>
      </c>
      <c r="U17" s="209">
        <v>5644</v>
      </c>
      <c r="V17" s="209">
        <f t="shared" si="3"/>
        <v>762937</v>
      </c>
      <c r="W17" s="209">
        <f t="shared" si="3"/>
        <v>6636</v>
      </c>
      <c r="X17" s="209">
        <v>348997</v>
      </c>
      <c r="Y17" s="209">
        <v>678</v>
      </c>
      <c r="Z17" s="209">
        <v>413940</v>
      </c>
      <c r="AA17" s="209">
        <v>5958</v>
      </c>
      <c r="AB17" s="209">
        <f t="shared" si="4"/>
        <v>267942</v>
      </c>
      <c r="AC17" s="209">
        <f t="shared" si="4"/>
        <v>4015</v>
      </c>
      <c r="AD17" s="210">
        <v>219048</v>
      </c>
      <c r="AE17" s="210">
        <v>3193</v>
      </c>
      <c r="AF17" s="209">
        <v>48894</v>
      </c>
      <c r="AG17" s="209">
        <v>822</v>
      </c>
      <c r="AH17" s="207"/>
    </row>
    <row r="18" spans="1:34" ht="15.75" customHeight="1">
      <c r="A18" s="205" t="s">
        <v>223</v>
      </c>
      <c r="B18" s="206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10"/>
      <c r="AE18" s="210"/>
      <c r="AF18" s="209"/>
      <c r="AG18" s="209"/>
      <c r="AH18" s="207"/>
    </row>
    <row r="19" spans="1:34" ht="15.75" customHeight="1">
      <c r="A19" s="211" t="s">
        <v>230</v>
      </c>
      <c r="B19" s="206">
        <f aca="true" t="shared" si="5" ref="B19:C25">D19++V19+AB19</f>
        <v>11869023</v>
      </c>
      <c r="C19" s="209">
        <f t="shared" si="5"/>
        <v>166181</v>
      </c>
      <c r="D19" s="209">
        <f aca="true" t="shared" si="6" ref="D19:E25">F19+H19+J19+N19+P19+L19+R19+T19</f>
        <v>11738638</v>
      </c>
      <c r="E19" s="209">
        <f t="shared" si="6"/>
        <v>164568</v>
      </c>
      <c r="F19" s="209">
        <v>288646</v>
      </c>
      <c r="G19" s="209">
        <v>508</v>
      </c>
      <c r="H19" s="209">
        <v>10696308</v>
      </c>
      <c r="I19" s="209">
        <v>144436</v>
      </c>
      <c r="J19" s="209">
        <v>143669</v>
      </c>
      <c r="K19" s="209">
        <v>923</v>
      </c>
      <c r="L19" s="209">
        <v>2449</v>
      </c>
      <c r="M19" s="209">
        <v>78</v>
      </c>
      <c r="N19" s="209">
        <v>526754</v>
      </c>
      <c r="O19" s="209">
        <v>15306</v>
      </c>
      <c r="P19" s="209">
        <v>13751</v>
      </c>
      <c r="Q19" s="209">
        <v>20</v>
      </c>
      <c r="R19" s="209">
        <v>1991</v>
      </c>
      <c r="S19" s="209">
        <v>12</v>
      </c>
      <c r="T19" s="209">
        <v>65070</v>
      </c>
      <c r="U19" s="209">
        <v>3285</v>
      </c>
      <c r="V19" s="209">
        <f aca="true" t="shared" si="7" ref="V19:W25">+X19+Z19</f>
        <v>96669</v>
      </c>
      <c r="W19" s="209">
        <f t="shared" si="7"/>
        <v>1127</v>
      </c>
      <c r="X19" s="209">
        <v>32426</v>
      </c>
      <c r="Y19" s="209">
        <v>67</v>
      </c>
      <c r="Z19" s="209">
        <v>64243</v>
      </c>
      <c r="AA19" s="209">
        <v>1060</v>
      </c>
      <c r="AB19" s="209">
        <f aca="true" t="shared" si="8" ref="AB19:AC25">AD19+AF19</f>
        <v>33716</v>
      </c>
      <c r="AC19" s="209">
        <f t="shared" si="8"/>
        <v>486</v>
      </c>
      <c r="AD19" s="210">
        <v>17637</v>
      </c>
      <c r="AE19" s="210">
        <v>274</v>
      </c>
      <c r="AF19" s="209">
        <v>16079</v>
      </c>
      <c r="AG19" s="209">
        <v>212</v>
      </c>
      <c r="AH19" s="207"/>
    </row>
    <row r="20" spans="1:34" ht="15.75" customHeight="1">
      <c r="A20" s="211" t="s">
        <v>232</v>
      </c>
      <c r="B20" s="206">
        <f t="shared" si="5"/>
        <v>12246210</v>
      </c>
      <c r="C20" s="209">
        <f t="shared" si="5"/>
        <v>167943</v>
      </c>
      <c r="D20" s="209">
        <f t="shared" si="6"/>
        <v>12079367</v>
      </c>
      <c r="E20" s="209">
        <f t="shared" si="6"/>
        <v>166057</v>
      </c>
      <c r="F20" s="209">
        <v>547900</v>
      </c>
      <c r="G20" s="209">
        <v>1187</v>
      </c>
      <c r="H20" s="209">
        <v>10736259</v>
      </c>
      <c r="I20" s="209">
        <v>144960</v>
      </c>
      <c r="J20" s="209">
        <v>169719</v>
      </c>
      <c r="K20" s="209">
        <v>1121</v>
      </c>
      <c r="L20" s="209">
        <v>2449</v>
      </c>
      <c r="M20" s="209">
        <v>78</v>
      </c>
      <c r="N20" s="209">
        <v>532715</v>
      </c>
      <c r="O20" s="209">
        <v>15340</v>
      </c>
      <c r="P20" s="209">
        <v>19337</v>
      </c>
      <c r="Q20" s="209">
        <v>27</v>
      </c>
      <c r="R20" s="209">
        <v>5799</v>
      </c>
      <c r="S20" s="209">
        <v>28</v>
      </c>
      <c r="T20" s="209">
        <v>65189</v>
      </c>
      <c r="U20" s="209">
        <v>3316</v>
      </c>
      <c r="V20" s="209">
        <f t="shared" si="7"/>
        <v>119873</v>
      </c>
      <c r="W20" s="209">
        <f t="shared" si="7"/>
        <v>1208</v>
      </c>
      <c r="X20" s="209">
        <v>52557</v>
      </c>
      <c r="Y20" s="209">
        <v>100</v>
      </c>
      <c r="Z20" s="209">
        <v>67316</v>
      </c>
      <c r="AA20" s="209">
        <v>1108</v>
      </c>
      <c r="AB20" s="209">
        <f t="shared" si="8"/>
        <v>46970</v>
      </c>
      <c r="AC20" s="209">
        <f t="shared" si="8"/>
        <v>678</v>
      </c>
      <c r="AD20" s="210">
        <v>30439</v>
      </c>
      <c r="AE20" s="210">
        <v>448</v>
      </c>
      <c r="AF20" s="209">
        <v>16531</v>
      </c>
      <c r="AG20" s="209">
        <v>230</v>
      </c>
      <c r="AH20" s="207"/>
    </row>
    <row r="21" spans="1:34" ht="15.75" customHeight="1">
      <c r="A21" s="211" t="s">
        <v>239</v>
      </c>
      <c r="B21" s="206">
        <f t="shared" si="5"/>
        <v>12707280</v>
      </c>
      <c r="C21" s="209">
        <f t="shared" si="5"/>
        <v>171423</v>
      </c>
      <c r="D21" s="209">
        <f t="shared" si="6"/>
        <v>12483902</v>
      </c>
      <c r="E21" s="209">
        <f t="shared" si="6"/>
        <v>169128</v>
      </c>
      <c r="F21" s="209">
        <v>793788</v>
      </c>
      <c r="G21" s="209">
        <v>2295</v>
      </c>
      <c r="H21" s="209">
        <v>10823920</v>
      </c>
      <c r="I21" s="209">
        <v>146369</v>
      </c>
      <c r="J21" s="209">
        <v>211644</v>
      </c>
      <c r="K21" s="209">
        <v>1557</v>
      </c>
      <c r="L21" s="209">
        <v>2449</v>
      </c>
      <c r="M21" s="209">
        <v>78</v>
      </c>
      <c r="N21" s="209">
        <v>550324</v>
      </c>
      <c r="O21" s="209">
        <v>15398</v>
      </c>
      <c r="P21" s="209">
        <v>24259</v>
      </c>
      <c r="Q21" s="209">
        <v>36</v>
      </c>
      <c r="R21" s="209">
        <v>12317</v>
      </c>
      <c r="S21" s="209">
        <v>48</v>
      </c>
      <c r="T21" s="209">
        <v>65201</v>
      </c>
      <c r="U21" s="209">
        <v>3347</v>
      </c>
      <c r="V21" s="209">
        <f t="shared" si="7"/>
        <v>158439</v>
      </c>
      <c r="W21" s="209">
        <f t="shared" si="7"/>
        <v>1328</v>
      </c>
      <c r="X21" s="209">
        <v>86574</v>
      </c>
      <c r="Y21" s="209">
        <v>159</v>
      </c>
      <c r="Z21" s="209">
        <v>71865</v>
      </c>
      <c r="AA21" s="209">
        <v>1169</v>
      </c>
      <c r="AB21" s="209">
        <f t="shared" si="8"/>
        <v>64939</v>
      </c>
      <c r="AC21" s="209">
        <f t="shared" si="8"/>
        <v>967</v>
      </c>
      <c r="AD21" s="210">
        <v>45634</v>
      </c>
      <c r="AE21" s="210">
        <v>680</v>
      </c>
      <c r="AF21" s="209">
        <v>19305</v>
      </c>
      <c r="AG21" s="209">
        <v>287</v>
      </c>
      <c r="AH21" s="207"/>
    </row>
    <row r="22" spans="1:34" ht="15.75" customHeight="1">
      <c r="A22" s="211" t="s">
        <v>242</v>
      </c>
      <c r="B22" s="206">
        <f t="shared" si="5"/>
        <v>13116759</v>
      </c>
      <c r="C22" s="209">
        <f t="shared" si="5"/>
        <v>174206</v>
      </c>
      <c r="D22" s="209">
        <f t="shared" si="6"/>
        <v>12842370</v>
      </c>
      <c r="E22" s="209">
        <f t="shared" si="6"/>
        <v>171481</v>
      </c>
      <c r="F22" s="209">
        <v>1063746</v>
      </c>
      <c r="G22" s="209">
        <v>3455</v>
      </c>
      <c r="H22" s="209">
        <v>10853335</v>
      </c>
      <c r="I22" s="209">
        <v>147203</v>
      </c>
      <c r="J22" s="209">
        <v>239227</v>
      </c>
      <c r="K22" s="209">
        <v>1839</v>
      </c>
      <c r="L22" s="209">
        <v>2449</v>
      </c>
      <c r="M22" s="209">
        <v>78</v>
      </c>
      <c r="N22" s="209">
        <v>560597</v>
      </c>
      <c r="O22" s="209">
        <v>15437</v>
      </c>
      <c r="P22" s="209">
        <v>38549</v>
      </c>
      <c r="Q22" s="209">
        <v>51</v>
      </c>
      <c r="R22" s="209">
        <v>19273</v>
      </c>
      <c r="S22" s="209">
        <v>61</v>
      </c>
      <c r="T22" s="209">
        <v>65194</v>
      </c>
      <c r="U22" s="209">
        <v>3357</v>
      </c>
      <c r="V22" s="209">
        <f t="shared" si="7"/>
        <v>190163</v>
      </c>
      <c r="W22" s="209">
        <f t="shared" si="7"/>
        <v>1452</v>
      </c>
      <c r="X22" s="209">
        <v>113760</v>
      </c>
      <c r="Y22" s="209">
        <v>215</v>
      </c>
      <c r="Z22" s="209">
        <v>76403</v>
      </c>
      <c r="AA22" s="209">
        <v>1237</v>
      </c>
      <c r="AB22" s="209">
        <f t="shared" si="8"/>
        <v>84226</v>
      </c>
      <c r="AC22" s="209">
        <f t="shared" si="8"/>
        <v>1273</v>
      </c>
      <c r="AD22" s="210">
        <v>63940</v>
      </c>
      <c r="AE22" s="210">
        <v>945</v>
      </c>
      <c r="AF22" s="209">
        <v>20286</v>
      </c>
      <c r="AG22" s="209">
        <v>328</v>
      </c>
      <c r="AH22" s="207"/>
    </row>
    <row r="23" spans="1:34" ht="15.75" customHeight="1">
      <c r="A23" s="211" t="s">
        <v>249</v>
      </c>
      <c r="B23" s="284">
        <f t="shared" si="5"/>
        <v>13359867</v>
      </c>
      <c r="C23" s="285">
        <f t="shared" si="5"/>
        <v>175767</v>
      </c>
      <c r="D23" s="285">
        <f t="shared" si="6"/>
        <v>13029987</v>
      </c>
      <c r="E23" s="285">
        <f t="shared" si="6"/>
        <v>172654</v>
      </c>
      <c r="F23" s="285">
        <v>1207212</v>
      </c>
      <c r="G23" s="285">
        <v>4061</v>
      </c>
      <c r="H23" s="285">
        <v>10861576</v>
      </c>
      <c r="I23" s="285">
        <v>147591</v>
      </c>
      <c r="J23" s="285">
        <v>252506</v>
      </c>
      <c r="K23" s="285">
        <v>1956</v>
      </c>
      <c r="L23" s="285">
        <v>2449</v>
      </c>
      <c r="M23" s="285">
        <v>78</v>
      </c>
      <c r="N23" s="285">
        <v>562898</v>
      </c>
      <c r="O23" s="285">
        <v>15455</v>
      </c>
      <c r="P23" s="285">
        <v>51382</v>
      </c>
      <c r="Q23" s="285">
        <v>65</v>
      </c>
      <c r="R23" s="285">
        <v>26848</v>
      </c>
      <c r="S23" s="285">
        <v>87</v>
      </c>
      <c r="T23" s="285">
        <v>65116</v>
      </c>
      <c r="U23" s="285">
        <v>3361</v>
      </c>
      <c r="V23" s="285">
        <f t="shared" si="7"/>
        <v>225510</v>
      </c>
      <c r="W23" s="285">
        <f t="shared" si="7"/>
        <v>1550</v>
      </c>
      <c r="X23" s="285">
        <v>144951</v>
      </c>
      <c r="Y23" s="285">
        <v>262</v>
      </c>
      <c r="Z23" s="285">
        <v>80559</v>
      </c>
      <c r="AA23" s="285">
        <v>1288</v>
      </c>
      <c r="AB23" s="285">
        <f t="shared" si="8"/>
        <v>104370</v>
      </c>
      <c r="AC23" s="285">
        <f t="shared" si="8"/>
        <v>1563</v>
      </c>
      <c r="AD23" s="286">
        <v>84080</v>
      </c>
      <c r="AE23" s="286">
        <v>1230</v>
      </c>
      <c r="AF23" s="285">
        <v>20290</v>
      </c>
      <c r="AG23" s="285">
        <v>333</v>
      </c>
      <c r="AH23" s="207"/>
    </row>
    <row r="24" spans="1:34" ht="15.75" customHeight="1">
      <c r="A24" s="211" t="s">
        <v>252</v>
      </c>
      <c r="B24" s="284">
        <f t="shared" si="5"/>
        <v>13658657</v>
      </c>
      <c r="C24" s="285">
        <f t="shared" si="5"/>
        <v>178212</v>
      </c>
      <c r="D24" s="285">
        <f t="shared" si="6"/>
        <v>13262801</v>
      </c>
      <c r="E24" s="285">
        <f t="shared" si="6"/>
        <v>174518</v>
      </c>
      <c r="F24" s="285">
        <v>1388495</v>
      </c>
      <c r="G24" s="285">
        <v>4951</v>
      </c>
      <c r="H24" s="285">
        <v>10871028</v>
      </c>
      <c r="I24" s="285">
        <v>148308</v>
      </c>
      <c r="J24" s="285">
        <v>273844</v>
      </c>
      <c r="K24" s="285">
        <v>2156</v>
      </c>
      <c r="L24" s="285">
        <v>2449</v>
      </c>
      <c r="M24" s="285">
        <v>78</v>
      </c>
      <c r="N24" s="285">
        <v>569510</v>
      </c>
      <c r="O24" s="285">
        <v>15480</v>
      </c>
      <c r="P24" s="285">
        <v>59544</v>
      </c>
      <c r="Q24" s="285">
        <v>73</v>
      </c>
      <c r="R24" s="285">
        <v>32785</v>
      </c>
      <c r="S24" s="285">
        <v>105</v>
      </c>
      <c r="T24" s="285">
        <v>65146</v>
      </c>
      <c r="U24" s="285">
        <v>3367</v>
      </c>
      <c r="V24" s="285">
        <f t="shared" si="7"/>
        <v>264810</v>
      </c>
      <c r="W24" s="285">
        <f t="shared" si="7"/>
        <v>1677</v>
      </c>
      <c r="X24" s="285">
        <v>179273</v>
      </c>
      <c r="Y24" s="285">
        <v>319</v>
      </c>
      <c r="Z24" s="285">
        <v>85537</v>
      </c>
      <c r="AA24" s="285">
        <v>1358</v>
      </c>
      <c r="AB24" s="285">
        <f t="shared" si="8"/>
        <v>131046</v>
      </c>
      <c r="AC24" s="285">
        <f t="shared" si="8"/>
        <v>2017</v>
      </c>
      <c r="AD24" s="286">
        <v>109891</v>
      </c>
      <c r="AE24" s="286">
        <v>1664</v>
      </c>
      <c r="AF24" s="285">
        <v>21155</v>
      </c>
      <c r="AG24" s="285">
        <v>353</v>
      </c>
      <c r="AH24" s="207"/>
    </row>
    <row r="25" spans="1:34" ht="15.75" customHeight="1">
      <c r="A25" s="211" t="s">
        <v>256</v>
      </c>
      <c r="B25" s="284">
        <f t="shared" si="5"/>
        <v>26193810</v>
      </c>
      <c r="C25" s="285">
        <f t="shared" si="5"/>
        <v>351960</v>
      </c>
      <c r="D25" s="285">
        <f t="shared" si="6"/>
        <v>25365291</v>
      </c>
      <c r="E25" s="285">
        <f t="shared" si="6"/>
        <v>343163</v>
      </c>
      <c r="F25" s="285">
        <v>1581967</v>
      </c>
      <c r="G25" s="285">
        <v>5297</v>
      </c>
      <c r="H25" s="285">
        <v>22120641</v>
      </c>
      <c r="I25" s="285">
        <v>297038</v>
      </c>
      <c r="J25" s="285">
        <v>347728</v>
      </c>
      <c r="K25" s="285">
        <v>2722</v>
      </c>
      <c r="L25" s="285">
        <v>4743</v>
      </c>
      <c r="M25" s="285">
        <v>152</v>
      </c>
      <c r="N25" s="285">
        <v>1061667</v>
      </c>
      <c r="O25" s="285">
        <v>30732</v>
      </c>
      <c r="P25" s="285">
        <v>67087</v>
      </c>
      <c r="Q25" s="285">
        <v>80</v>
      </c>
      <c r="R25" s="285">
        <v>40964</v>
      </c>
      <c r="S25" s="285">
        <v>123</v>
      </c>
      <c r="T25" s="285">
        <v>140494</v>
      </c>
      <c r="U25" s="285">
        <v>7019</v>
      </c>
      <c r="V25" s="285">
        <f t="shared" si="7"/>
        <v>667737</v>
      </c>
      <c r="W25" s="285">
        <f t="shared" si="7"/>
        <v>6303</v>
      </c>
      <c r="X25" s="285">
        <v>208513</v>
      </c>
      <c r="Y25" s="285">
        <v>362</v>
      </c>
      <c r="Z25" s="285">
        <v>459224</v>
      </c>
      <c r="AA25" s="285">
        <v>5941</v>
      </c>
      <c r="AB25" s="285">
        <f t="shared" si="8"/>
        <v>160782</v>
      </c>
      <c r="AC25" s="285">
        <f t="shared" si="8"/>
        <v>2494</v>
      </c>
      <c r="AD25" s="286">
        <v>131536</v>
      </c>
      <c r="AE25" s="286">
        <v>2007</v>
      </c>
      <c r="AF25" s="285">
        <v>29246</v>
      </c>
      <c r="AG25" s="285">
        <v>487</v>
      </c>
      <c r="AH25" s="207"/>
    </row>
    <row r="26" spans="1:34" s="215" customFormat="1" ht="15.75" customHeight="1">
      <c r="A26" s="212" t="s">
        <v>11</v>
      </c>
      <c r="B26" s="213"/>
      <c r="C26" s="213"/>
      <c r="D26" s="213">
        <f>F26+H26+J26+L26+N26+P26+R26+T26</f>
        <v>99.99999999999999</v>
      </c>
      <c r="E26" s="213">
        <f>G26+I26+K26+M26+O26+Q26+S26+U26</f>
        <v>100.00000000000001</v>
      </c>
      <c r="F26" s="213">
        <f>ROUND(F25/$D$25*100,2)</f>
        <v>6.24</v>
      </c>
      <c r="G26" s="213">
        <f>ROUND(G25/$E$25*100,2)</f>
        <v>1.54</v>
      </c>
      <c r="H26" s="213">
        <f>ROUND(H25/$D$25*100,2)</f>
        <v>87.21</v>
      </c>
      <c r="I26" s="213">
        <f>ROUND(I25/$E$25*100,2)</f>
        <v>86.56</v>
      </c>
      <c r="J26" s="213">
        <f>ROUND(J25/$D$25*100,2)</f>
        <v>1.37</v>
      </c>
      <c r="K26" s="213">
        <f>ROUND(K25/$E$25*100,2)</f>
        <v>0.79</v>
      </c>
      <c r="L26" s="213">
        <f>ROUND(L25/$D$25*100,2)</f>
        <v>0.02</v>
      </c>
      <c r="M26" s="213">
        <f>ROUND(M25/$E$25*100,2)</f>
        <v>0.04</v>
      </c>
      <c r="N26" s="213">
        <f>ROUND(N25/$D$25*100,2)</f>
        <v>4.19</v>
      </c>
      <c r="O26" s="213">
        <f>ROUND(O25/$E$25*100,2)</f>
        <v>8.96</v>
      </c>
      <c r="P26" s="213">
        <f>ROUND(P25/$D$25*100,2)</f>
        <v>0.26</v>
      </c>
      <c r="Q26" s="213">
        <f>ROUND(Q25/$E$25*100,2)</f>
        <v>0.02</v>
      </c>
      <c r="R26" s="213">
        <f>ROUND(R25/$D$25*100,2)</f>
        <v>0.16</v>
      </c>
      <c r="S26" s="213">
        <f>ROUND(S25/$E$25*100,2)</f>
        <v>0.04</v>
      </c>
      <c r="T26" s="213">
        <f>ROUND(T25/$D$25*100,2)</f>
        <v>0.55</v>
      </c>
      <c r="U26" s="213">
        <f>ROUND(U25/$E$25*100,2)</f>
        <v>2.05</v>
      </c>
      <c r="V26" s="213">
        <f>X26+Z26</f>
        <v>100</v>
      </c>
      <c r="W26" s="213">
        <f>Y26+AA26</f>
        <v>100</v>
      </c>
      <c r="X26" s="213">
        <f>ROUND(X25/$V$25*100,2)</f>
        <v>31.23</v>
      </c>
      <c r="Y26" s="213">
        <f>ROUND(Y25/$W$25*100,2)</f>
        <v>5.74</v>
      </c>
      <c r="Z26" s="213">
        <f>ROUND(Z25/$V$25*100,2)</f>
        <v>68.77</v>
      </c>
      <c r="AA26" s="213">
        <f>ROUND(AA25/$W$25*100,2)</f>
        <v>94.26</v>
      </c>
      <c r="AB26" s="213">
        <f>AD26+AF26</f>
        <v>100</v>
      </c>
      <c r="AC26" s="213">
        <f>AE26+AG26</f>
        <v>100</v>
      </c>
      <c r="AD26" s="213">
        <f>ROUND(AD25/$AB$25*100,2)</f>
        <v>81.81</v>
      </c>
      <c r="AE26" s="213">
        <f>ROUND(AE25/$AC$25*100,2)</f>
        <v>80.47</v>
      </c>
      <c r="AF26" s="213">
        <f>ROUND(AF25/$AB$25*100,2)</f>
        <v>18.19</v>
      </c>
      <c r="AG26" s="213">
        <f>ROUND(AG25/$AC$25*100,2)</f>
        <v>19.53</v>
      </c>
      <c r="AH26" s="214"/>
    </row>
    <row r="27" spans="1:34" s="190" customFormat="1" ht="15.75" customHeight="1">
      <c r="A27" s="216" t="s">
        <v>151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8"/>
      <c r="AF27" s="218"/>
      <c r="AG27" s="218"/>
      <c r="AH27" s="217"/>
    </row>
    <row r="28" spans="1:38" s="190" customFormat="1" ht="15.75" customHeight="1">
      <c r="A28" s="219" t="s">
        <v>152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G28" s="218"/>
      <c r="AH28" s="218"/>
      <c r="AI28" s="218"/>
      <c r="AJ28" s="218"/>
      <c r="AK28" s="218"/>
      <c r="AL28" s="217"/>
    </row>
    <row r="29" spans="1:44" s="190" customFormat="1" ht="15.75" customHeight="1">
      <c r="A29" s="219" t="s">
        <v>153</v>
      </c>
      <c r="B29" s="188"/>
      <c r="C29" s="188"/>
      <c r="D29" s="188"/>
      <c r="E29" s="188"/>
      <c r="F29" s="188"/>
      <c r="G29" s="188"/>
      <c r="R29" s="195"/>
      <c r="S29" s="195"/>
      <c r="AH29" s="220"/>
      <c r="AI29" s="220"/>
      <c r="AL29" s="218"/>
      <c r="AM29" s="218"/>
      <c r="AN29" s="218"/>
      <c r="AO29" s="218"/>
      <c r="AP29" s="218"/>
      <c r="AQ29" s="218"/>
      <c r="AR29" s="188"/>
    </row>
    <row r="30" spans="1:34" ht="15.75" customHeight="1">
      <c r="A30" s="219" t="s">
        <v>154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221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400" verticalDpi="4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T1">
      <selection activeCell="Z14" sqref="Z14"/>
    </sheetView>
  </sheetViews>
  <sheetFormatPr defaultColWidth="9.00390625" defaultRowHeight="36" customHeight="1"/>
  <cols>
    <col min="1" max="1" width="10.00390625" style="137" customWidth="1"/>
    <col min="2" max="2" width="8.875" style="137" customWidth="1"/>
    <col min="3" max="3" width="7.50390625" style="137" customWidth="1"/>
    <col min="4" max="4" width="8.875" style="137" customWidth="1"/>
    <col min="5" max="5" width="6.375" style="137" customWidth="1"/>
    <col min="6" max="6" width="9.00390625" style="137" customWidth="1"/>
    <col min="7" max="7" width="6.375" style="137" customWidth="1"/>
    <col min="8" max="8" width="8.625" style="137" customWidth="1"/>
    <col min="9" max="9" width="6.375" style="137" customWidth="1"/>
    <col min="10" max="10" width="7.25390625" style="137" customWidth="1"/>
    <col min="11" max="11" width="5.75390625" style="137" customWidth="1"/>
    <col min="12" max="12" width="6.00390625" style="137" customWidth="1"/>
    <col min="13" max="13" width="5.75390625" style="137" customWidth="1"/>
    <col min="14" max="14" width="7.375" style="137" customWidth="1"/>
    <col min="15" max="15" width="6.375" style="137" customWidth="1"/>
    <col min="16" max="16" width="7.125" style="137" customWidth="1"/>
    <col min="17" max="17" width="6.375" style="137" customWidth="1"/>
    <col min="18" max="18" width="7.875" style="137" bestFit="1" customWidth="1"/>
    <col min="19" max="19" width="4.50390625" style="137" customWidth="1"/>
    <col min="20" max="20" width="5.875" style="137" customWidth="1"/>
    <col min="21" max="21" width="6.50390625" style="137" customWidth="1"/>
    <col min="22" max="22" width="7.125" style="137" customWidth="1"/>
    <col min="23" max="23" width="5.625" style="137" customWidth="1"/>
    <col min="24" max="24" width="7.125" style="137" customWidth="1"/>
    <col min="25" max="25" width="5.875" style="137" customWidth="1"/>
    <col min="26" max="26" width="6.50390625" style="137" customWidth="1"/>
    <col min="27" max="27" width="5.625" style="137" customWidth="1"/>
    <col min="28" max="28" width="7.00390625" style="137" customWidth="1"/>
    <col min="29" max="29" width="6.375" style="137" customWidth="1"/>
    <col min="30" max="30" width="8.25390625" style="137" customWidth="1"/>
    <col min="31" max="31" width="5.125" style="137" customWidth="1"/>
    <col min="32" max="32" width="6.375" style="137" customWidth="1"/>
    <col min="33" max="33" width="5.25390625" style="137" customWidth="1"/>
    <col min="34" max="16384" width="9.00390625" style="139" customWidth="1"/>
  </cols>
  <sheetData>
    <row r="1" spans="1:44" ht="18" customHeight="1">
      <c r="A1" s="140" t="s">
        <v>155</v>
      </c>
      <c r="B1" s="58"/>
      <c r="C1" s="58"/>
      <c r="D1" s="57"/>
      <c r="E1" s="135"/>
      <c r="F1" s="135"/>
      <c r="G1" s="135"/>
      <c r="H1" s="136"/>
      <c r="I1" s="136"/>
      <c r="N1" s="136"/>
      <c r="O1" s="136"/>
      <c r="R1" s="140" t="s">
        <v>156</v>
      </c>
      <c r="S1" s="136"/>
      <c r="AA1" s="57"/>
      <c r="AB1" s="57"/>
      <c r="AC1" s="57"/>
      <c r="AH1" s="138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5"/>
      <c r="B2" s="135"/>
      <c r="C2" s="135"/>
      <c r="D2" s="135"/>
      <c r="E2" s="135"/>
      <c r="F2" s="135"/>
      <c r="G2" s="135"/>
      <c r="Q2" s="142" t="s">
        <v>157</v>
      </c>
      <c r="AC2" s="143" t="s">
        <v>158</v>
      </c>
      <c r="AD2"/>
      <c r="AF2" s="57"/>
      <c r="AG2" s="142" t="s">
        <v>157</v>
      </c>
      <c r="AH2" s="138"/>
    </row>
    <row r="3" spans="1:34" ht="15.75" customHeight="1">
      <c r="A3" s="144"/>
      <c r="B3" s="354" t="s">
        <v>159</v>
      </c>
      <c r="C3" s="310"/>
      <c r="D3" s="355" t="s">
        <v>177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  <c r="R3" s="351" t="s">
        <v>160</v>
      </c>
      <c r="S3" s="352"/>
      <c r="T3" s="352"/>
      <c r="U3" s="353"/>
      <c r="V3" s="355" t="s">
        <v>42</v>
      </c>
      <c r="W3" s="358"/>
      <c r="X3" s="358"/>
      <c r="Y3" s="358"/>
      <c r="Z3" s="358"/>
      <c r="AA3" s="359"/>
      <c r="AB3" s="355" t="s">
        <v>161</v>
      </c>
      <c r="AC3" s="356"/>
      <c r="AD3" s="356"/>
      <c r="AE3" s="356"/>
      <c r="AF3" s="356"/>
      <c r="AG3" s="357"/>
      <c r="AH3" s="138"/>
    </row>
    <row r="4" spans="1:34" ht="15.75" customHeight="1">
      <c r="A4" s="145" t="s">
        <v>162</v>
      </c>
      <c r="B4" s="311"/>
      <c r="C4" s="313"/>
      <c r="D4" s="146" t="s">
        <v>43</v>
      </c>
      <c r="E4" s="147"/>
      <c r="F4" s="146" t="s">
        <v>176</v>
      </c>
      <c r="G4" s="147"/>
      <c r="H4" s="146" t="s">
        <v>45</v>
      </c>
      <c r="I4" s="147"/>
      <c r="J4" s="146" t="s">
        <v>46</v>
      </c>
      <c r="K4" s="147"/>
      <c r="L4" s="148" t="s">
        <v>163</v>
      </c>
      <c r="M4" s="148"/>
      <c r="N4" s="355" t="s">
        <v>164</v>
      </c>
      <c r="O4" s="357"/>
      <c r="P4" s="149" t="s">
        <v>47</v>
      </c>
      <c r="Q4" s="149"/>
      <c r="R4" s="149" t="s">
        <v>50</v>
      </c>
      <c r="S4" s="149"/>
      <c r="T4" s="149" t="s">
        <v>51</v>
      </c>
      <c r="U4" s="149"/>
      <c r="V4" s="149" t="s">
        <v>43</v>
      </c>
      <c r="W4" s="149"/>
      <c r="X4" s="149" t="s">
        <v>48</v>
      </c>
      <c r="Y4" s="149"/>
      <c r="Z4" s="149" t="s">
        <v>49</v>
      </c>
      <c r="AA4" s="149"/>
      <c r="AB4" s="146" t="s">
        <v>165</v>
      </c>
      <c r="AC4" s="146"/>
      <c r="AD4" s="355" t="s">
        <v>166</v>
      </c>
      <c r="AE4" s="357"/>
      <c r="AF4" s="355" t="s">
        <v>167</v>
      </c>
      <c r="AG4" s="357"/>
      <c r="AH4" s="150"/>
    </row>
    <row r="5" spans="1:34" ht="15.75" customHeight="1">
      <c r="A5" s="151"/>
      <c r="B5" s="152" t="s">
        <v>52</v>
      </c>
      <c r="C5" s="152" t="s">
        <v>168</v>
      </c>
      <c r="D5" s="151" t="s">
        <v>52</v>
      </c>
      <c r="E5" s="152" t="s">
        <v>168</v>
      </c>
      <c r="F5" s="151" t="s">
        <v>52</v>
      </c>
      <c r="G5" s="152" t="s">
        <v>168</v>
      </c>
      <c r="H5" s="151" t="s">
        <v>52</v>
      </c>
      <c r="I5" s="152" t="s">
        <v>168</v>
      </c>
      <c r="J5" s="153" t="s">
        <v>52</v>
      </c>
      <c r="K5" s="152" t="s">
        <v>168</v>
      </c>
      <c r="L5" s="153" t="s">
        <v>52</v>
      </c>
      <c r="M5" s="152" t="s">
        <v>168</v>
      </c>
      <c r="N5" s="151" t="s">
        <v>52</v>
      </c>
      <c r="O5" s="152" t="s">
        <v>168</v>
      </c>
      <c r="P5" s="151" t="s">
        <v>52</v>
      </c>
      <c r="Q5" s="152" t="s">
        <v>168</v>
      </c>
      <c r="R5" s="151" t="s">
        <v>52</v>
      </c>
      <c r="S5" s="151" t="s">
        <v>168</v>
      </c>
      <c r="T5" s="151" t="s">
        <v>52</v>
      </c>
      <c r="U5" s="151" t="s">
        <v>168</v>
      </c>
      <c r="V5" s="151" t="s">
        <v>52</v>
      </c>
      <c r="W5" s="152" t="s">
        <v>168</v>
      </c>
      <c r="X5" s="151" t="s">
        <v>52</v>
      </c>
      <c r="Y5" s="152" t="s">
        <v>168</v>
      </c>
      <c r="Z5" s="151" t="s">
        <v>52</v>
      </c>
      <c r="AA5" s="152" t="s">
        <v>168</v>
      </c>
      <c r="AB5" s="151" t="s">
        <v>52</v>
      </c>
      <c r="AC5" s="152" t="s">
        <v>168</v>
      </c>
      <c r="AD5" s="151" t="s">
        <v>52</v>
      </c>
      <c r="AE5" s="152" t="s">
        <v>168</v>
      </c>
      <c r="AF5" s="151" t="s">
        <v>52</v>
      </c>
      <c r="AG5" s="152" t="s">
        <v>168</v>
      </c>
      <c r="AH5" s="150"/>
    </row>
    <row r="6" spans="1:34" ht="15.75" customHeight="1">
      <c r="A6" s="154" t="s">
        <v>169</v>
      </c>
      <c r="B6" s="155">
        <f>D6++V6+AB6</f>
        <v>38278</v>
      </c>
      <c r="C6" s="155">
        <f>E6++W6+AC6</f>
        <v>343</v>
      </c>
      <c r="D6" s="155">
        <f>F6+H6+J6+N6+P6+L6+R6+T6</f>
        <v>36739</v>
      </c>
      <c r="E6" s="155">
        <f>G6+I6+K6+O6+Q6+M6+S6+U6</f>
        <v>316</v>
      </c>
      <c r="F6" s="155">
        <v>17486</v>
      </c>
      <c r="G6" s="155">
        <v>20</v>
      </c>
      <c r="H6" s="155">
        <v>15565</v>
      </c>
      <c r="I6" s="155">
        <v>233</v>
      </c>
      <c r="J6" s="155">
        <v>542</v>
      </c>
      <c r="K6" s="155">
        <v>2</v>
      </c>
      <c r="L6" s="65">
        <v>0</v>
      </c>
      <c r="M6" s="65">
        <v>0</v>
      </c>
      <c r="N6" s="155">
        <v>3146</v>
      </c>
      <c r="O6" s="155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5">
        <f>+X6+Z6</f>
        <v>411</v>
      </c>
      <c r="W6" s="155">
        <f>+Y6+AA6</f>
        <v>3</v>
      </c>
      <c r="X6" s="65">
        <v>0</v>
      </c>
      <c r="Y6" s="65">
        <v>0</v>
      </c>
      <c r="Z6" s="155">
        <v>411</v>
      </c>
      <c r="AA6" s="155">
        <v>3</v>
      </c>
      <c r="AB6" s="155">
        <f>AD6+AF6</f>
        <v>1128</v>
      </c>
      <c r="AC6" s="155">
        <f>AE6+AG6</f>
        <v>24</v>
      </c>
      <c r="AD6" s="155">
        <v>768</v>
      </c>
      <c r="AE6" s="155">
        <v>14</v>
      </c>
      <c r="AF6" s="155">
        <v>360</v>
      </c>
      <c r="AG6" s="155">
        <v>10</v>
      </c>
      <c r="AH6" s="156"/>
    </row>
    <row r="7" spans="1:34" ht="15.75" customHeight="1">
      <c r="A7" s="154" t="s">
        <v>170</v>
      </c>
      <c r="B7" s="155">
        <v>38022</v>
      </c>
      <c r="C7" s="155">
        <v>349</v>
      </c>
      <c r="D7" s="155">
        <v>35115</v>
      </c>
      <c r="E7" s="155">
        <v>330</v>
      </c>
      <c r="F7" s="155">
        <v>10083</v>
      </c>
      <c r="G7" s="155">
        <v>13</v>
      </c>
      <c r="H7" s="155">
        <v>19609</v>
      </c>
      <c r="I7" s="155">
        <v>247</v>
      </c>
      <c r="J7" s="155">
        <v>523</v>
      </c>
      <c r="K7" s="155">
        <v>1</v>
      </c>
      <c r="L7" s="65">
        <v>0</v>
      </c>
      <c r="M7" s="65">
        <v>0</v>
      </c>
      <c r="N7" s="155">
        <v>4900</v>
      </c>
      <c r="O7" s="155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5">
        <v>2162</v>
      </c>
      <c r="W7" s="155">
        <v>7</v>
      </c>
      <c r="X7" s="155">
        <v>1482</v>
      </c>
      <c r="Y7" s="155">
        <v>3</v>
      </c>
      <c r="Z7" s="155">
        <v>680</v>
      </c>
      <c r="AA7" s="155">
        <v>4</v>
      </c>
      <c r="AB7" s="155">
        <v>745</v>
      </c>
      <c r="AC7" s="155">
        <v>12</v>
      </c>
      <c r="AD7" s="157">
        <v>175</v>
      </c>
      <c r="AE7" s="157">
        <v>4</v>
      </c>
      <c r="AF7" s="155">
        <v>570</v>
      </c>
      <c r="AG7" s="155">
        <v>8</v>
      </c>
      <c r="AH7" s="156"/>
    </row>
    <row r="8" spans="1:34" ht="15.75" customHeight="1">
      <c r="A8" s="154" t="s">
        <v>105</v>
      </c>
      <c r="B8" s="155">
        <v>61315</v>
      </c>
      <c r="C8" s="155">
        <v>464</v>
      </c>
      <c r="D8" s="155">
        <v>58284</v>
      </c>
      <c r="E8" s="155">
        <v>427</v>
      </c>
      <c r="F8" s="155">
        <v>29071</v>
      </c>
      <c r="G8" s="155">
        <v>32</v>
      </c>
      <c r="H8" s="155">
        <v>22505</v>
      </c>
      <c r="I8" s="155">
        <v>317</v>
      </c>
      <c r="J8" s="155">
        <v>1667</v>
      </c>
      <c r="K8" s="155">
        <v>5</v>
      </c>
      <c r="L8" s="65">
        <v>0</v>
      </c>
      <c r="M8" s="65">
        <v>0</v>
      </c>
      <c r="N8" s="155">
        <v>5041</v>
      </c>
      <c r="O8" s="155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5">
        <v>1114</v>
      </c>
      <c r="W8" s="155">
        <v>5</v>
      </c>
      <c r="X8" s="155">
        <v>300</v>
      </c>
      <c r="Y8" s="155">
        <v>1</v>
      </c>
      <c r="Z8" s="155">
        <v>814</v>
      </c>
      <c r="AA8" s="155">
        <v>4</v>
      </c>
      <c r="AB8" s="155">
        <v>1917</v>
      </c>
      <c r="AC8" s="155">
        <v>32</v>
      </c>
      <c r="AD8" s="155">
        <v>1104</v>
      </c>
      <c r="AE8" s="155">
        <v>24</v>
      </c>
      <c r="AF8" s="155">
        <v>813</v>
      </c>
      <c r="AG8" s="155">
        <v>8</v>
      </c>
      <c r="AH8" s="156"/>
    </row>
    <row r="9" spans="1:34" s="172" customFormat="1" ht="15.75" customHeight="1">
      <c r="A9" s="154" t="s">
        <v>171</v>
      </c>
      <c r="B9" s="155">
        <v>72931</v>
      </c>
      <c r="C9" s="155">
        <v>629</v>
      </c>
      <c r="D9" s="155">
        <v>70323</v>
      </c>
      <c r="E9" s="155">
        <v>607</v>
      </c>
      <c r="F9" s="155">
        <v>32658</v>
      </c>
      <c r="G9" s="155">
        <v>41</v>
      </c>
      <c r="H9" s="155">
        <v>29699</v>
      </c>
      <c r="I9" s="155">
        <v>439</v>
      </c>
      <c r="J9" s="155">
        <v>934</v>
      </c>
      <c r="K9" s="155">
        <v>3</v>
      </c>
      <c r="L9" s="65">
        <v>0</v>
      </c>
      <c r="M9" s="65">
        <v>0</v>
      </c>
      <c r="N9" s="155">
        <v>7031</v>
      </c>
      <c r="O9" s="155">
        <v>121</v>
      </c>
      <c r="P9" s="65">
        <v>0</v>
      </c>
      <c r="Q9" s="65">
        <v>0</v>
      </c>
      <c r="R9" s="65">
        <v>0</v>
      </c>
      <c r="S9" s="65">
        <v>0</v>
      </c>
      <c r="T9" s="248">
        <v>1</v>
      </c>
      <c r="U9" s="65">
        <v>3</v>
      </c>
      <c r="V9" s="155">
        <v>839</v>
      </c>
      <c r="W9" s="155">
        <v>4</v>
      </c>
      <c r="X9" s="65">
        <v>0</v>
      </c>
      <c r="Y9" s="65">
        <v>0</v>
      </c>
      <c r="Z9" s="65">
        <v>839</v>
      </c>
      <c r="AA9" s="65">
        <v>4</v>
      </c>
      <c r="AB9" s="155">
        <v>1769</v>
      </c>
      <c r="AC9" s="155">
        <v>18</v>
      </c>
      <c r="AD9" s="65">
        <v>1314</v>
      </c>
      <c r="AE9" s="65">
        <v>12</v>
      </c>
      <c r="AF9" s="155">
        <v>455</v>
      </c>
      <c r="AG9" s="155">
        <v>6</v>
      </c>
      <c r="AH9" s="171"/>
    </row>
    <row r="10" spans="1:34" s="137" customFormat="1" ht="15.75" customHeight="1">
      <c r="A10" s="154" t="s">
        <v>178</v>
      </c>
      <c r="B10" s="155">
        <v>52682</v>
      </c>
      <c r="C10" s="155">
        <v>457</v>
      </c>
      <c r="D10" s="155">
        <v>50621</v>
      </c>
      <c r="E10" s="155">
        <v>431</v>
      </c>
      <c r="F10" s="155">
        <v>10490</v>
      </c>
      <c r="G10" s="155">
        <v>10</v>
      </c>
      <c r="H10" s="155">
        <v>32671</v>
      </c>
      <c r="I10" s="155">
        <v>313</v>
      </c>
      <c r="J10" s="155">
        <v>1326</v>
      </c>
      <c r="K10" s="155">
        <v>3</v>
      </c>
      <c r="L10" s="65">
        <v>0</v>
      </c>
      <c r="M10" s="65">
        <v>0</v>
      </c>
      <c r="N10" s="155">
        <v>5705</v>
      </c>
      <c r="O10" s="155">
        <v>88</v>
      </c>
      <c r="P10" s="65">
        <v>0</v>
      </c>
      <c r="Q10" s="65">
        <v>0</v>
      </c>
      <c r="R10" s="65">
        <v>0</v>
      </c>
      <c r="S10" s="65">
        <v>0</v>
      </c>
      <c r="T10" s="248">
        <v>429</v>
      </c>
      <c r="U10" s="65">
        <v>17</v>
      </c>
      <c r="V10" s="155">
        <v>839</v>
      </c>
      <c r="W10" s="155">
        <v>4</v>
      </c>
      <c r="X10" s="65">
        <v>0</v>
      </c>
      <c r="Y10" s="65">
        <v>0</v>
      </c>
      <c r="Z10" s="65">
        <v>839</v>
      </c>
      <c r="AA10" s="65">
        <v>4</v>
      </c>
      <c r="AB10" s="155">
        <v>1222</v>
      </c>
      <c r="AC10" s="155">
        <v>22</v>
      </c>
      <c r="AD10" s="65">
        <v>973</v>
      </c>
      <c r="AE10" s="65">
        <v>20</v>
      </c>
      <c r="AF10" s="155">
        <v>249</v>
      </c>
      <c r="AG10" s="155">
        <v>2</v>
      </c>
      <c r="AH10" s="161"/>
    </row>
    <row r="11" spans="1:34" s="135" customFormat="1" ht="15.75" customHeight="1">
      <c r="A11" s="154" t="s">
        <v>192</v>
      </c>
      <c r="B11" s="158">
        <v>55542</v>
      </c>
      <c r="C11" s="158">
        <v>466</v>
      </c>
      <c r="D11" s="158">
        <v>53308</v>
      </c>
      <c r="E11" s="158">
        <v>438</v>
      </c>
      <c r="F11" s="158">
        <v>11116</v>
      </c>
      <c r="G11" s="158">
        <v>13</v>
      </c>
      <c r="H11" s="158">
        <v>34052</v>
      </c>
      <c r="I11" s="158">
        <v>329</v>
      </c>
      <c r="J11" s="158">
        <v>864</v>
      </c>
      <c r="K11" s="158">
        <v>2</v>
      </c>
      <c r="L11" s="66">
        <v>0</v>
      </c>
      <c r="M11" s="66">
        <v>0</v>
      </c>
      <c r="N11" s="158">
        <v>7199</v>
      </c>
      <c r="O11" s="158">
        <v>90</v>
      </c>
      <c r="P11" s="66">
        <v>0</v>
      </c>
      <c r="Q11" s="66">
        <v>0</v>
      </c>
      <c r="R11" s="66">
        <v>0</v>
      </c>
      <c r="S11" s="66">
        <v>0</v>
      </c>
      <c r="T11" s="223">
        <v>77</v>
      </c>
      <c r="U11" s="66">
        <v>4</v>
      </c>
      <c r="V11" s="158">
        <v>839</v>
      </c>
      <c r="W11" s="158">
        <v>4</v>
      </c>
      <c r="X11" s="66">
        <v>0</v>
      </c>
      <c r="Y11" s="66">
        <v>0</v>
      </c>
      <c r="Z11" s="66">
        <v>839</v>
      </c>
      <c r="AA11" s="66">
        <v>4</v>
      </c>
      <c r="AB11" s="158">
        <v>1395</v>
      </c>
      <c r="AC11" s="158">
        <v>24</v>
      </c>
      <c r="AD11" s="66">
        <v>521</v>
      </c>
      <c r="AE11" s="66">
        <v>18</v>
      </c>
      <c r="AF11" s="158">
        <v>874</v>
      </c>
      <c r="AG11" s="158">
        <v>6</v>
      </c>
      <c r="AH11" s="161"/>
    </row>
    <row r="12" spans="1:34" s="135" customFormat="1" ht="15.75" customHeight="1">
      <c r="A12" s="224" t="s">
        <v>195</v>
      </c>
      <c r="B12" s="158">
        <f aca="true" t="shared" si="0" ref="B12:C17">D12++V12+AB12</f>
        <v>45410</v>
      </c>
      <c r="C12" s="158">
        <f t="shared" si="0"/>
        <v>436</v>
      </c>
      <c r="D12" s="158">
        <f aca="true" t="shared" si="1" ref="D12:E17">F12+H12+J12+N12+P12+L12+R12+T12</f>
        <v>44120</v>
      </c>
      <c r="E12" s="158">
        <f t="shared" si="1"/>
        <v>418</v>
      </c>
      <c r="F12" s="158">
        <v>4999</v>
      </c>
      <c r="G12" s="158">
        <v>6</v>
      </c>
      <c r="H12" s="158">
        <v>33463</v>
      </c>
      <c r="I12" s="158">
        <v>320</v>
      </c>
      <c r="J12" s="158">
        <v>864</v>
      </c>
      <c r="K12" s="158">
        <v>2</v>
      </c>
      <c r="L12" s="66">
        <v>0</v>
      </c>
      <c r="M12" s="66">
        <v>0</v>
      </c>
      <c r="N12" s="158">
        <v>4716</v>
      </c>
      <c r="O12" s="158">
        <v>86</v>
      </c>
      <c r="P12" s="66">
        <v>0</v>
      </c>
      <c r="Q12" s="66">
        <v>0</v>
      </c>
      <c r="R12" s="66">
        <v>0</v>
      </c>
      <c r="S12" s="66">
        <v>0</v>
      </c>
      <c r="T12" s="223">
        <v>78</v>
      </c>
      <c r="U12" s="66">
        <v>4</v>
      </c>
      <c r="V12" s="158">
        <f aca="true" t="shared" si="2" ref="V12:W17">+X12+Z12</f>
        <v>839</v>
      </c>
      <c r="W12" s="158">
        <f t="shared" si="2"/>
        <v>4</v>
      </c>
      <c r="X12" s="66">
        <v>0</v>
      </c>
      <c r="Y12" s="66">
        <v>0</v>
      </c>
      <c r="Z12" s="66">
        <v>839</v>
      </c>
      <c r="AA12" s="66">
        <v>4</v>
      </c>
      <c r="AB12" s="158">
        <f aca="true" t="shared" si="3" ref="AB12:AC17">AD12+AF12</f>
        <v>451</v>
      </c>
      <c r="AC12" s="158">
        <f t="shared" si="3"/>
        <v>14</v>
      </c>
      <c r="AD12" s="66">
        <v>324</v>
      </c>
      <c r="AE12" s="66">
        <v>12</v>
      </c>
      <c r="AF12" s="158">
        <v>127</v>
      </c>
      <c r="AG12" s="158">
        <v>2</v>
      </c>
      <c r="AH12" s="161"/>
    </row>
    <row r="13" spans="1:34" s="135" customFormat="1" ht="15.75" customHeight="1">
      <c r="A13" s="224" t="s">
        <v>199</v>
      </c>
      <c r="B13" s="158">
        <f t="shared" si="0"/>
        <v>51094</v>
      </c>
      <c r="C13" s="158">
        <f t="shared" si="0"/>
        <v>455</v>
      </c>
      <c r="D13" s="158">
        <f t="shared" si="1"/>
        <v>49325</v>
      </c>
      <c r="E13" s="158">
        <f t="shared" si="1"/>
        <v>429</v>
      </c>
      <c r="F13" s="158">
        <v>8619</v>
      </c>
      <c r="G13" s="158">
        <v>10</v>
      </c>
      <c r="H13" s="158">
        <v>33874</v>
      </c>
      <c r="I13" s="158">
        <v>325</v>
      </c>
      <c r="J13" s="158">
        <v>864</v>
      </c>
      <c r="K13" s="158">
        <v>2</v>
      </c>
      <c r="L13" s="66">
        <v>0</v>
      </c>
      <c r="M13" s="66">
        <v>0</v>
      </c>
      <c r="N13" s="158">
        <v>5890</v>
      </c>
      <c r="O13" s="158">
        <v>88</v>
      </c>
      <c r="P13" s="66">
        <v>0</v>
      </c>
      <c r="Q13" s="66">
        <v>0</v>
      </c>
      <c r="R13" s="66">
        <v>0</v>
      </c>
      <c r="S13" s="66">
        <v>0</v>
      </c>
      <c r="T13" s="223">
        <v>78</v>
      </c>
      <c r="U13" s="66">
        <v>4</v>
      </c>
      <c r="V13" s="158">
        <f t="shared" si="2"/>
        <v>839</v>
      </c>
      <c r="W13" s="158">
        <f t="shared" si="2"/>
        <v>4</v>
      </c>
      <c r="X13" s="66">
        <v>0</v>
      </c>
      <c r="Y13" s="66">
        <v>0</v>
      </c>
      <c r="Z13" s="66">
        <v>839</v>
      </c>
      <c r="AA13" s="66">
        <v>4</v>
      </c>
      <c r="AB13" s="158">
        <f t="shared" si="3"/>
        <v>930</v>
      </c>
      <c r="AC13" s="158">
        <f t="shared" si="3"/>
        <v>22</v>
      </c>
      <c r="AD13" s="66">
        <v>521</v>
      </c>
      <c r="AE13" s="66">
        <v>18</v>
      </c>
      <c r="AF13" s="158">
        <v>409</v>
      </c>
      <c r="AG13" s="158">
        <v>4</v>
      </c>
      <c r="AH13" s="161"/>
    </row>
    <row r="14" spans="1:34" s="135" customFormat="1" ht="15.75" customHeight="1">
      <c r="A14" s="224" t="s">
        <v>203</v>
      </c>
      <c r="B14" s="158">
        <f t="shared" si="0"/>
        <v>52403</v>
      </c>
      <c r="C14" s="158">
        <f t="shared" si="0"/>
        <v>457</v>
      </c>
      <c r="D14" s="158">
        <f t="shared" si="1"/>
        <v>50634</v>
      </c>
      <c r="E14" s="158">
        <f t="shared" si="1"/>
        <v>431</v>
      </c>
      <c r="F14" s="158">
        <v>8619</v>
      </c>
      <c r="G14" s="158">
        <v>10</v>
      </c>
      <c r="H14" s="158">
        <v>33874</v>
      </c>
      <c r="I14" s="158">
        <v>325</v>
      </c>
      <c r="J14" s="158">
        <v>864</v>
      </c>
      <c r="K14" s="158">
        <v>2</v>
      </c>
      <c r="L14" s="66">
        <v>0</v>
      </c>
      <c r="M14" s="66">
        <v>0</v>
      </c>
      <c r="N14" s="158">
        <v>7199</v>
      </c>
      <c r="O14" s="158">
        <v>90</v>
      </c>
      <c r="P14" s="66">
        <v>0</v>
      </c>
      <c r="Q14" s="66">
        <v>0</v>
      </c>
      <c r="R14" s="66">
        <v>0</v>
      </c>
      <c r="S14" s="66">
        <v>0</v>
      </c>
      <c r="T14" s="223">
        <v>78</v>
      </c>
      <c r="U14" s="66">
        <v>4</v>
      </c>
      <c r="V14" s="158">
        <f t="shared" si="2"/>
        <v>839</v>
      </c>
      <c r="W14" s="158">
        <f t="shared" si="2"/>
        <v>4</v>
      </c>
      <c r="X14" s="66">
        <v>0</v>
      </c>
      <c r="Y14" s="66">
        <v>0</v>
      </c>
      <c r="Z14" s="66">
        <v>839</v>
      </c>
      <c r="AA14" s="66">
        <v>4</v>
      </c>
      <c r="AB14" s="158">
        <f t="shared" si="3"/>
        <v>930</v>
      </c>
      <c r="AC14" s="158">
        <f t="shared" si="3"/>
        <v>22</v>
      </c>
      <c r="AD14" s="66">
        <v>521</v>
      </c>
      <c r="AE14" s="66">
        <v>18</v>
      </c>
      <c r="AF14" s="158">
        <v>409</v>
      </c>
      <c r="AG14" s="158">
        <v>4</v>
      </c>
      <c r="AH14" s="161"/>
    </row>
    <row r="15" spans="1:34" s="135" customFormat="1" ht="15.75" customHeight="1">
      <c r="A15" s="224" t="s">
        <v>205</v>
      </c>
      <c r="B15" s="158">
        <f t="shared" si="0"/>
        <v>53644</v>
      </c>
      <c r="C15" s="158">
        <f t="shared" si="0"/>
        <v>463</v>
      </c>
      <c r="D15" s="158">
        <f t="shared" si="1"/>
        <v>51410</v>
      </c>
      <c r="E15" s="158">
        <f t="shared" si="1"/>
        <v>435</v>
      </c>
      <c r="F15" s="158">
        <v>9174</v>
      </c>
      <c r="G15" s="158">
        <v>11</v>
      </c>
      <c r="H15" s="158">
        <v>34095</v>
      </c>
      <c r="I15" s="158">
        <v>328</v>
      </c>
      <c r="J15" s="158">
        <v>864</v>
      </c>
      <c r="K15" s="158">
        <v>2</v>
      </c>
      <c r="L15" s="66">
        <v>0</v>
      </c>
      <c r="M15" s="66">
        <v>0</v>
      </c>
      <c r="N15" s="158">
        <v>7199</v>
      </c>
      <c r="O15" s="158">
        <v>90</v>
      </c>
      <c r="P15" s="66">
        <v>0</v>
      </c>
      <c r="Q15" s="66">
        <v>0</v>
      </c>
      <c r="R15" s="66">
        <v>0</v>
      </c>
      <c r="S15" s="66">
        <v>0</v>
      </c>
      <c r="T15" s="223">
        <v>78</v>
      </c>
      <c r="U15" s="66">
        <v>4</v>
      </c>
      <c r="V15" s="158">
        <f t="shared" si="2"/>
        <v>839</v>
      </c>
      <c r="W15" s="158">
        <f t="shared" si="2"/>
        <v>4</v>
      </c>
      <c r="X15" s="66">
        <v>0</v>
      </c>
      <c r="Y15" s="66">
        <v>0</v>
      </c>
      <c r="Z15" s="66">
        <v>839</v>
      </c>
      <c r="AA15" s="66">
        <v>4</v>
      </c>
      <c r="AB15" s="158">
        <f t="shared" si="3"/>
        <v>1395</v>
      </c>
      <c r="AC15" s="158">
        <f t="shared" si="3"/>
        <v>24</v>
      </c>
      <c r="AD15" s="66">
        <v>521</v>
      </c>
      <c r="AE15" s="66">
        <v>18</v>
      </c>
      <c r="AF15" s="158">
        <v>874</v>
      </c>
      <c r="AG15" s="158">
        <v>6</v>
      </c>
      <c r="AH15" s="161"/>
    </row>
    <row r="16" spans="1:34" s="135" customFormat="1" ht="15.75" customHeight="1">
      <c r="A16" s="224" t="s">
        <v>209</v>
      </c>
      <c r="B16" s="158">
        <f t="shared" si="0"/>
        <v>55586</v>
      </c>
      <c r="C16" s="158">
        <f t="shared" si="0"/>
        <v>465</v>
      </c>
      <c r="D16" s="158">
        <f t="shared" si="1"/>
        <v>53352</v>
      </c>
      <c r="E16" s="158">
        <f t="shared" si="1"/>
        <v>437</v>
      </c>
      <c r="F16" s="158">
        <v>11116</v>
      </c>
      <c r="G16" s="158">
        <v>13</v>
      </c>
      <c r="H16" s="158">
        <v>34095</v>
      </c>
      <c r="I16" s="158">
        <v>328</v>
      </c>
      <c r="J16" s="158">
        <v>864</v>
      </c>
      <c r="K16" s="158">
        <v>2</v>
      </c>
      <c r="L16" s="66">
        <v>0</v>
      </c>
      <c r="M16" s="66">
        <v>0</v>
      </c>
      <c r="N16" s="158">
        <v>7199</v>
      </c>
      <c r="O16" s="158">
        <v>90</v>
      </c>
      <c r="P16" s="66">
        <v>0</v>
      </c>
      <c r="Q16" s="66">
        <v>0</v>
      </c>
      <c r="R16" s="66">
        <v>0</v>
      </c>
      <c r="S16" s="66">
        <v>0</v>
      </c>
      <c r="T16" s="223">
        <v>78</v>
      </c>
      <c r="U16" s="66">
        <v>4</v>
      </c>
      <c r="V16" s="158">
        <f t="shared" si="2"/>
        <v>839</v>
      </c>
      <c r="W16" s="158">
        <f t="shared" si="2"/>
        <v>4</v>
      </c>
      <c r="X16" s="66">
        <v>0</v>
      </c>
      <c r="Y16" s="66">
        <v>0</v>
      </c>
      <c r="Z16" s="66">
        <v>839</v>
      </c>
      <c r="AA16" s="66">
        <v>4</v>
      </c>
      <c r="AB16" s="158">
        <f t="shared" si="3"/>
        <v>1395</v>
      </c>
      <c r="AC16" s="158">
        <f t="shared" si="3"/>
        <v>24</v>
      </c>
      <c r="AD16" s="66">
        <v>521</v>
      </c>
      <c r="AE16" s="66">
        <v>18</v>
      </c>
      <c r="AF16" s="158">
        <v>874</v>
      </c>
      <c r="AG16" s="158">
        <v>6</v>
      </c>
      <c r="AH16" s="161"/>
    </row>
    <row r="17" spans="1:34" s="135" customFormat="1" ht="15.75" customHeight="1">
      <c r="A17" s="224" t="s">
        <v>215</v>
      </c>
      <c r="B17" s="158">
        <f t="shared" si="0"/>
        <v>55542</v>
      </c>
      <c r="C17" s="158">
        <f t="shared" si="0"/>
        <v>466</v>
      </c>
      <c r="D17" s="158">
        <f t="shared" si="1"/>
        <v>53308</v>
      </c>
      <c r="E17" s="158">
        <f t="shared" si="1"/>
        <v>438</v>
      </c>
      <c r="F17" s="158">
        <v>11116</v>
      </c>
      <c r="G17" s="158">
        <v>13</v>
      </c>
      <c r="H17" s="158">
        <f>34050+2</f>
        <v>34052</v>
      </c>
      <c r="I17" s="158">
        <v>329</v>
      </c>
      <c r="J17" s="158">
        <v>864</v>
      </c>
      <c r="K17" s="158">
        <v>2</v>
      </c>
      <c r="L17" s="66">
        <v>0</v>
      </c>
      <c r="M17" s="66">
        <v>0</v>
      </c>
      <c r="N17" s="158">
        <v>7199</v>
      </c>
      <c r="O17" s="158">
        <v>90</v>
      </c>
      <c r="P17" s="66">
        <v>0</v>
      </c>
      <c r="Q17" s="66">
        <v>0</v>
      </c>
      <c r="R17" s="66">
        <v>0</v>
      </c>
      <c r="S17" s="66">
        <v>0</v>
      </c>
      <c r="T17" s="223">
        <v>77</v>
      </c>
      <c r="U17" s="66">
        <v>4</v>
      </c>
      <c r="V17" s="158">
        <f t="shared" si="2"/>
        <v>839</v>
      </c>
      <c r="W17" s="158">
        <f t="shared" si="2"/>
        <v>4</v>
      </c>
      <c r="X17" s="66">
        <v>0</v>
      </c>
      <c r="Y17" s="66">
        <v>0</v>
      </c>
      <c r="Z17" s="66">
        <v>839</v>
      </c>
      <c r="AA17" s="66">
        <v>4</v>
      </c>
      <c r="AB17" s="158">
        <f t="shared" si="3"/>
        <v>1395</v>
      </c>
      <c r="AC17" s="158">
        <f t="shared" si="3"/>
        <v>24</v>
      </c>
      <c r="AD17" s="66">
        <v>521</v>
      </c>
      <c r="AE17" s="66">
        <v>18</v>
      </c>
      <c r="AF17" s="158">
        <v>874</v>
      </c>
      <c r="AG17" s="158">
        <v>6</v>
      </c>
      <c r="AH17" s="161"/>
    </row>
    <row r="18" spans="1:34" s="135" customFormat="1" ht="15.75" customHeight="1">
      <c r="A18" s="154" t="s">
        <v>219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66"/>
      <c r="M18" s="66"/>
      <c r="N18" s="158"/>
      <c r="O18" s="158"/>
      <c r="P18" s="66"/>
      <c r="Q18" s="66"/>
      <c r="R18" s="66"/>
      <c r="S18" s="66"/>
      <c r="T18" s="223"/>
      <c r="U18" s="66"/>
      <c r="V18" s="158"/>
      <c r="W18" s="158"/>
      <c r="X18" s="66"/>
      <c r="Y18" s="66"/>
      <c r="Z18" s="66"/>
      <c r="AA18" s="66"/>
      <c r="AB18" s="158"/>
      <c r="AC18" s="158"/>
      <c r="AD18" s="66"/>
      <c r="AE18" s="66"/>
      <c r="AF18" s="158"/>
      <c r="AG18" s="158"/>
      <c r="AH18" s="161"/>
    </row>
    <row r="19" spans="1:48" s="135" customFormat="1" ht="15.75" customHeight="1">
      <c r="A19" s="224" t="s">
        <v>222</v>
      </c>
      <c r="B19" s="263">
        <f aca="true" t="shared" si="4" ref="B19:C25">D19++V19+AB19</f>
        <v>19489</v>
      </c>
      <c r="C19" s="263">
        <f t="shared" si="4"/>
        <v>207</v>
      </c>
      <c r="D19" s="263">
        <f aca="true" t="shared" si="5" ref="D19:E25">F19+H19+J19+N19+P19+L19+R19+T19</f>
        <v>19489</v>
      </c>
      <c r="E19" s="263">
        <f t="shared" si="5"/>
        <v>207</v>
      </c>
      <c r="F19" s="263">
        <v>0</v>
      </c>
      <c r="G19" s="263">
        <v>0</v>
      </c>
      <c r="H19" s="263">
        <v>17459</v>
      </c>
      <c r="I19" s="263">
        <v>161</v>
      </c>
      <c r="J19" s="263">
        <v>0</v>
      </c>
      <c r="K19" s="263">
        <v>0</v>
      </c>
      <c r="L19" s="264">
        <v>0</v>
      </c>
      <c r="M19" s="264">
        <v>0</v>
      </c>
      <c r="N19" s="263">
        <v>1991</v>
      </c>
      <c r="O19" s="263">
        <v>44</v>
      </c>
      <c r="P19" s="264">
        <v>0</v>
      </c>
      <c r="Q19" s="264">
        <v>0</v>
      </c>
      <c r="R19" s="264">
        <v>0</v>
      </c>
      <c r="S19" s="264">
        <v>0</v>
      </c>
      <c r="T19" s="264">
        <v>39</v>
      </c>
      <c r="U19" s="264">
        <v>2</v>
      </c>
      <c r="V19" s="263">
        <f aca="true" t="shared" si="6" ref="V19:W25">+X19+Z19</f>
        <v>0</v>
      </c>
      <c r="W19" s="263">
        <f t="shared" si="6"/>
        <v>0</v>
      </c>
      <c r="X19" s="264">
        <v>0</v>
      </c>
      <c r="Y19" s="264">
        <v>0</v>
      </c>
      <c r="Z19" s="264">
        <v>0</v>
      </c>
      <c r="AA19" s="264">
        <v>0</v>
      </c>
      <c r="AB19" s="263">
        <f aca="true" t="shared" si="7" ref="AB19:AC25">AD19+AF19</f>
        <v>0</v>
      </c>
      <c r="AC19" s="263">
        <f t="shared" si="7"/>
        <v>0</v>
      </c>
      <c r="AD19" s="264">
        <v>0</v>
      </c>
      <c r="AE19" s="264">
        <v>0</v>
      </c>
      <c r="AF19" s="263">
        <v>0</v>
      </c>
      <c r="AG19" s="263">
        <v>0</v>
      </c>
      <c r="AH19" s="265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</row>
    <row r="20" spans="1:48" s="135" customFormat="1" ht="15.75" customHeight="1">
      <c r="A20" s="224" t="s">
        <v>232</v>
      </c>
      <c r="B20" s="263">
        <f t="shared" si="4"/>
        <v>19693</v>
      </c>
      <c r="C20" s="263">
        <f t="shared" si="4"/>
        <v>216</v>
      </c>
      <c r="D20" s="263">
        <f t="shared" si="5"/>
        <v>19693</v>
      </c>
      <c r="E20" s="263">
        <f t="shared" si="5"/>
        <v>216</v>
      </c>
      <c r="F20" s="263">
        <v>0</v>
      </c>
      <c r="G20" s="263">
        <v>0</v>
      </c>
      <c r="H20" s="263">
        <v>17663</v>
      </c>
      <c r="I20" s="263">
        <v>170</v>
      </c>
      <c r="J20" s="263">
        <v>0</v>
      </c>
      <c r="K20" s="263">
        <v>0</v>
      </c>
      <c r="L20" s="264">
        <v>0</v>
      </c>
      <c r="M20" s="264">
        <v>0</v>
      </c>
      <c r="N20" s="263">
        <v>1991</v>
      </c>
      <c r="O20" s="263">
        <v>44</v>
      </c>
      <c r="P20" s="264">
        <v>0</v>
      </c>
      <c r="Q20" s="264">
        <v>0</v>
      </c>
      <c r="R20" s="264">
        <v>0</v>
      </c>
      <c r="S20" s="264">
        <v>0</v>
      </c>
      <c r="T20" s="264">
        <v>39</v>
      </c>
      <c r="U20" s="264">
        <v>2</v>
      </c>
      <c r="V20" s="263">
        <f t="shared" si="6"/>
        <v>0</v>
      </c>
      <c r="W20" s="263">
        <f t="shared" si="6"/>
        <v>0</v>
      </c>
      <c r="X20" s="264">
        <v>0</v>
      </c>
      <c r="Y20" s="264">
        <v>0</v>
      </c>
      <c r="Z20" s="264">
        <v>0</v>
      </c>
      <c r="AA20" s="264">
        <v>0</v>
      </c>
      <c r="AB20" s="263">
        <f t="shared" si="7"/>
        <v>0</v>
      </c>
      <c r="AC20" s="263">
        <f t="shared" si="7"/>
        <v>0</v>
      </c>
      <c r="AD20" s="264">
        <v>0</v>
      </c>
      <c r="AE20" s="264">
        <v>0</v>
      </c>
      <c r="AF20" s="263">
        <v>0</v>
      </c>
      <c r="AG20" s="263">
        <v>0</v>
      </c>
      <c r="AH20" s="265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</row>
    <row r="21" spans="1:48" s="135" customFormat="1" ht="15.75" customHeight="1">
      <c r="A21" s="224" t="s">
        <v>239</v>
      </c>
      <c r="B21" s="263">
        <f t="shared" si="4"/>
        <v>19831</v>
      </c>
      <c r="C21" s="263">
        <f t="shared" si="4"/>
        <v>219</v>
      </c>
      <c r="D21" s="263">
        <f t="shared" si="5"/>
        <v>19667</v>
      </c>
      <c r="E21" s="263">
        <f t="shared" si="5"/>
        <v>217</v>
      </c>
      <c r="F21" s="263">
        <v>0</v>
      </c>
      <c r="G21" s="263">
        <v>0</v>
      </c>
      <c r="H21" s="263">
        <v>17637</v>
      </c>
      <c r="I21" s="263">
        <v>171</v>
      </c>
      <c r="J21" s="263">
        <v>0</v>
      </c>
      <c r="K21" s="263">
        <v>0</v>
      </c>
      <c r="L21" s="264">
        <v>0</v>
      </c>
      <c r="M21" s="264">
        <v>0</v>
      </c>
      <c r="N21" s="263">
        <v>1991</v>
      </c>
      <c r="O21" s="263">
        <v>44</v>
      </c>
      <c r="P21" s="264">
        <v>0</v>
      </c>
      <c r="Q21" s="264">
        <v>0</v>
      </c>
      <c r="R21" s="264">
        <v>0</v>
      </c>
      <c r="S21" s="264">
        <v>0</v>
      </c>
      <c r="T21" s="264">
        <v>39</v>
      </c>
      <c r="U21" s="264">
        <v>2</v>
      </c>
      <c r="V21" s="263">
        <f t="shared" si="6"/>
        <v>0</v>
      </c>
      <c r="W21" s="263">
        <f t="shared" si="6"/>
        <v>0</v>
      </c>
      <c r="X21" s="264">
        <v>0</v>
      </c>
      <c r="Y21" s="264">
        <v>0</v>
      </c>
      <c r="Z21" s="264">
        <v>0</v>
      </c>
      <c r="AA21" s="264">
        <v>0</v>
      </c>
      <c r="AB21" s="263">
        <f t="shared" si="7"/>
        <v>164</v>
      </c>
      <c r="AC21" s="263">
        <f t="shared" si="7"/>
        <v>2</v>
      </c>
      <c r="AD21" s="264">
        <v>164</v>
      </c>
      <c r="AE21" s="264">
        <v>2</v>
      </c>
      <c r="AF21" s="263">
        <v>0</v>
      </c>
      <c r="AG21" s="263">
        <v>0</v>
      </c>
      <c r="AH21" s="265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</row>
    <row r="22" spans="1:48" s="135" customFormat="1" ht="15.75" customHeight="1">
      <c r="A22" s="224" t="s">
        <v>242</v>
      </c>
      <c r="B22" s="263">
        <f t="shared" si="4"/>
        <v>20201</v>
      </c>
      <c r="C22" s="263">
        <f t="shared" si="4"/>
        <v>220</v>
      </c>
      <c r="D22" s="263">
        <f t="shared" si="5"/>
        <v>20037</v>
      </c>
      <c r="E22" s="263">
        <f t="shared" si="5"/>
        <v>218</v>
      </c>
      <c r="F22" s="263">
        <v>0</v>
      </c>
      <c r="G22" s="263">
        <v>0</v>
      </c>
      <c r="H22" s="263">
        <v>17637</v>
      </c>
      <c r="I22" s="263">
        <v>171</v>
      </c>
      <c r="J22" s="263">
        <v>0</v>
      </c>
      <c r="K22" s="263">
        <v>0</v>
      </c>
      <c r="L22" s="264">
        <v>0</v>
      </c>
      <c r="M22" s="264">
        <v>0</v>
      </c>
      <c r="N22" s="263">
        <v>1991</v>
      </c>
      <c r="O22" s="263">
        <v>44</v>
      </c>
      <c r="P22" s="264">
        <v>370</v>
      </c>
      <c r="Q22" s="264">
        <v>1</v>
      </c>
      <c r="R22" s="264">
        <v>0</v>
      </c>
      <c r="S22" s="264">
        <v>0</v>
      </c>
      <c r="T22" s="264">
        <v>39</v>
      </c>
      <c r="U22" s="264">
        <v>2</v>
      </c>
      <c r="V22" s="263">
        <f t="shared" si="6"/>
        <v>0</v>
      </c>
      <c r="W22" s="263">
        <f t="shared" si="6"/>
        <v>0</v>
      </c>
      <c r="X22" s="264">
        <v>0</v>
      </c>
      <c r="Y22" s="264">
        <v>0</v>
      </c>
      <c r="Z22" s="264">
        <v>0</v>
      </c>
      <c r="AA22" s="264">
        <v>0</v>
      </c>
      <c r="AB22" s="263">
        <f t="shared" si="7"/>
        <v>164</v>
      </c>
      <c r="AC22" s="263">
        <f t="shared" si="7"/>
        <v>2</v>
      </c>
      <c r="AD22" s="264">
        <v>164</v>
      </c>
      <c r="AE22" s="264">
        <v>2</v>
      </c>
      <c r="AF22" s="263">
        <v>0</v>
      </c>
      <c r="AG22" s="263">
        <v>0</v>
      </c>
      <c r="AH22" s="265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</row>
    <row r="23" spans="1:48" s="135" customFormat="1" ht="15.75" customHeight="1">
      <c r="A23" s="224" t="s">
        <v>249</v>
      </c>
      <c r="B23" s="287">
        <f t="shared" si="4"/>
        <v>23057</v>
      </c>
      <c r="C23" s="287">
        <f t="shared" si="4"/>
        <v>239</v>
      </c>
      <c r="D23" s="287">
        <f t="shared" si="5"/>
        <v>22893</v>
      </c>
      <c r="E23" s="287">
        <f t="shared" si="5"/>
        <v>237</v>
      </c>
      <c r="F23" s="287">
        <v>2139</v>
      </c>
      <c r="G23" s="287">
        <v>4</v>
      </c>
      <c r="H23" s="287">
        <v>17799</v>
      </c>
      <c r="I23" s="287">
        <v>183</v>
      </c>
      <c r="J23" s="287">
        <v>555</v>
      </c>
      <c r="K23" s="287">
        <v>3</v>
      </c>
      <c r="L23" s="288">
        <v>0</v>
      </c>
      <c r="M23" s="288">
        <v>0</v>
      </c>
      <c r="N23" s="287">
        <v>1991</v>
      </c>
      <c r="O23" s="287">
        <v>44</v>
      </c>
      <c r="P23" s="288">
        <v>370</v>
      </c>
      <c r="Q23" s="288">
        <v>1</v>
      </c>
      <c r="R23" s="288">
        <v>0</v>
      </c>
      <c r="S23" s="288">
        <v>0</v>
      </c>
      <c r="T23" s="288">
        <v>39</v>
      </c>
      <c r="U23" s="288">
        <v>2</v>
      </c>
      <c r="V23" s="287">
        <f t="shared" si="6"/>
        <v>0</v>
      </c>
      <c r="W23" s="287">
        <f t="shared" si="6"/>
        <v>0</v>
      </c>
      <c r="X23" s="288">
        <v>0</v>
      </c>
      <c r="Y23" s="288">
        <v>0</v>
      </c>
      <c r="Z23" s="288">
        <v>0</v>
      </c>
      <c r="AA23" s="288">
        <v>0</v>
      </c>
      <c r="AB23" s="287">
        <f t="shared" si="7"/>
        <v>164</v>
      </c>
      <c r="AC23" s="287">
        <f t="shared" si="7"/>
        <v>2</v>
      </c>
      <c r="AD23" s="288">
        <v>164</v>
      </c>
      <c r="AE23" s="288">
        <v>2</v>
      </c>
      <c r="AF23" s="287">
        <v>0</v>
      </c>
      <c r="AG23" s="287">
        <v>0</v>
      </c>
      <c r="AH23" s="265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</row>
    <row r="24" spans="1:48" s="135" customFormat="1" ht="15.75" customHeight="1">
      <c r="A24" s="224" t="s">
        <v>252</v>
      </c>
      <c r="B24" s="287">
        <f t="shared" si="4"/>
        <v>29131</v>
      </c>
      <c r="C24" s="287">
        <f t="shared" si="4"/>
        <v>264</v>
      </c>
      <c r="D24" s="287">
        <f t="shared" si="5"/>
        <v>27668</v>
      </c>
      <c r="E24" s="287">
        <f t="shared" si="5"/>
        <v>256</v>
      </c>
      <c r="F24" s="287">
        <v>6578</v>
      </c>
      <c r="G24" s="287">
        <v>7</v>
      </c>
      <c r="H24" s="287">
        <v>17850</v>
      </c>
      <c r="I24" s="287">
        <v>195</v>
      </c>
      <c r="J24" s="287">
        <v>832</v>
      </c>
      <c r="K24" s="287">
        <v>4</v>
      </c>
      <c r="L24" s="288">
        <v>0</v>
      </c>
      <c r="M24" s="288">
        <v>0</v>
      </c>
      <c r="N24" s="287">
        <v>1991</v>
      </c>
      <c r="O24" s="287">
        <v>44</v>
      </c>
      <c r="P24" s="288">
        <v>370</v>
      </c>
      <c r="Q24" s="288">
        <v>1</v>
      </c>
      <c r="R24" s="288">
        <v>0</v>
      </c>
      <c r="S24" s="288">
        <v>0</v>
      </c>
      <c r="T24" s="288">
        <v>47</v>
      </c>
      <c r="U24" s="288">
        <v>5</v>
      </c>
      <c r="V24" s="287">
        <f t="shared" si="6"/>
        <v>0</v>
      </c>
      <c r="W24" s="287">
        <f t="shared" si="6"/>
        <v>0</v>
      </c>
      <c r="X24" s="288">
        <v>0</v>
      </c>
      <c r="Y24" s="288">
        <v>0</v>
      </c>
      <c r="Z24" s="288">
        <v>0</v>
      </c>
      <c r="AA24" s="288">
        <v>0</v>
      </c>
      <c r="AB24" s="287">
        <f t="shared" si="7"/>
        <v>1463</v>
      </c>
      <c r="AC24" s="287">
        <f t="shared" si="7"/>
        <v>8</v>
      </c>
      <c r="AD24" s="288">
        <v>1463</v>
      </c>
      <c r="AE24" s="288">
        <v>8</v>
      </c>
      <c r="AF24" s="287">
        <v>0</v>
      </c>
      <c r="AG24" s="287">
        <v>0</v>
      </c>
      <c r="AH24" s="265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</row>
    <row r="25" spans="1:48" s="135" customFormat="1" ht="15.75" customHeight="1">
      <c r="A25" s="224" t="s">
        <v>256</v>
      </c>
      <c r="B25" s="287">
        <f t="shared" si="4"/>
        <v>53623</v>
      </c>
      <c r="C25" s="287">
        <f t="shared" si="4"/>
        <v>487</v>
      </c>
      <c r="D25" s="287">
        <f t="shared" si="5"/>
        <v>51321</v>
      </c>
      <c r="E25" s="287">
        <f t="shared" si="5"/>
        <v>475</v>
      </c>
      <c r="F25" s="287">
        <v>9415</v>
      </c>
      <c r="G25" s="287">
        <v>9</v>
      </c>
      <c r="H25" s="287">
        <v>36114</v>
      </c>
      <c r="I25" s="287">
        <v>363</v>
      </c>
      <c r="J25" s="287">
        <v>1295</v>
      </c>
      <c r="K25" s="287">
        <v>5</v>
      </c>
      <c r="L25" s="288">
        <v>0</v>
      </c>
      <c r="M25" s="288">
        <v>0</v>
      </c>
      <c r="N25" s="287">
        <v>3983</v>
      </c>
      <c r="O25" s="287">
        <v>88</v>
      </c>
      <c r="P25" s="288">
        <v>370</v>
      </c>
      <c r="Q25" s="288">
        <v>1</v>
      </c>
      <c r="R25" s="288">
        <v>0</v>
      </c>
      <c r="S25" s="288">
        <v>0</v>
      </c>
      <c r="T25" s="288">
        <v>144</v>
      </c>
      <c r="U25" s="288">
        <v>9</v>
      </c>
      <c r="V25" s="287">
        <f t="shared" si="6"/>
        <v>839</v>
      </c>
      <c r="W25" s="287">
        <f t="shared" si="6"/>
        <v>4</v>
      </c>
      <c r="X25" s="288">
        <v>0</v>
      </c>
      <c r="Y25" s="288">
        <v>0</v>
      </c>
      <c r="Z25" s="288">
        <v>839</v>
      </c>
      <c r="AA25" s="288">
        <v>4</v>
      </c>
      <c r="AB25" s="287">
        <f t="shared" si="7"/>
        <v>1463</v>
      </c>
      <c r="AC25" s="287">
        <f t="shared" si="7"/>
        <v>8</v>
      </c>
      <c r="AD25" s="288">
        <v>1463</v>
      </c>
      <c r="AE25" s="288">
        <v>8</v>
      </c>
      <c r="AF25" s="287">
        <v>0</v>
      </c>
      <c r="AG25" s="287">
        <v>0</v>
      </c>
      <c r="AH25" s="265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</row>
    <row r="26" spans="1:34" s="174" customFormat="1" ht="15.75" customHeight="1">
      <c r="A26" s="212" t="s">
        <v>11</v>
      </c>
      <c r="B26" s="271"/>
      <c r="C26" s="271"/>
      <c r="D26" s="272">
        <f>F26+H26+J26+L26+N26+P26+R26+T26</f>
        <v>100</v>
      </c>
      <c r="E26" s="272">
        <f>G26+I26+K26+M26+O26+Q26+S26+U26</f>
        <v>100</v>
      </c>
      <c r="F26" s="273">
        <f>ROUND(F25/$D$25*100,2)</f>
        <v>18.35</v>
      </c>
      <c r="G26" s="273">
        <f>ROUND(G25/$E$25*100,2)+0.01</f>
        <v>1.9</v>
      </c>
      <c r="H26" s="273">
        <f>ROUND(H25/$D$25*100,2)</f>
        <v>70.37</v>
      </c>
      <c r="I26" s="273">
        <f>ROUND(I25/$E$25*100,2)</f>
        <v>76.42</v>
      </c>
      <c r="J26" s="273">
        <f>ROUND(J25/$D$25*100,2)</f>
        <v>2.52</v>
      </c>
      <c r="K26" s="273">
        <f>ROUND(K25/$E$25*100,2)</f>
        <v>1.05</v>
      </c>
      <c r="L26" s="273">
        <f>ROUND(L25/$D$25*100,2)</f>
        <v>0</v>
      </c>
      <c r="M26" s="273">
        <f>ROUND(M25/$E$25*100,2)</f>
        <v>0</v>
      </c>
      <c r="N26" s="273">
        <f>ROUND(N25/$D$25*100,2)</f>
        <v>7.76</v>
      </c>
      <c r="O26" s="273">
        <f>ROUND(O25/$E$25*100,2)</f>
        <v>18.53</v>
      </c>
      <c r="P26" s="273">
        <f>ROUND(P25/$D$25*100,2)</f>
        <v>0.72</v>
      </c>
      <c r="Q26" s="273">
        <f>ROUND(Q25/$E$25*100,2)</f>
        <v>0.21</v>
      </c>
      <c r="R26" s="273">
        <f>ROUND(R25/$D$25*100,2)</f>
        <v>0</v>
      </c>
      <c r="S26" s="273">
        <f>ROUND(S25/$E$25*100,2)</f>
        <v>0</v>
      </c>
      <c r="T26" s="273">
        <f>ROUND(T25/$D$25*100,2)</f>
        <v>0.28</v>
      </c>
      <c r="U26" s="273">
        <f>ROUND(U25/$E$25*100,2)</f>
        <v>1.89</v>
      </c>
      <c r="V26" s="272">
        <f>X26+Z26</f>
        <v>100</v>
      </c>
      <c r="W26" s="272">
        <f>Y26+AA26</f>
        <v>100</v>
      </c>
      <c r="X26" s="273">
        <f>ROUND(X25/$V$25*100,2)</f>
        <v>0</v>
      </c>
      <c r="Y26" s="273">
        <f>ROUND(Y25/$W$25*100,2)</f>
        <v>0</v>
      </c>
      <c r="Z26" s="273">
        <f>ROUND(Z25/$V$25*100,2)</f>
        <v>100</v>
      </c>
      <c r="AA26" s="273">
        <f>ROUND(AA25/$W$25*100,2)</f>
        <v>100</v>
      </c>
      <c r="AB26" s="272">
        <f>AD26+AF26</f>
        <v>100</v>
      </c>
      <c r="AC26" s="272">
        <f>AE26+AG26</f>
        <v>100</v>
      </c>
      <c r="AD26" s="273">
        <f>ROUND(AD25/$AB$25*100,2)</f>
        <v>100</v>
      </c>
      <c r="AE26" s="273">
        <f>ROUND(AE25/$AC$25*100,2)</f>
        <v>100</v>
      </c>
      <c r="AF26" s="273">
        <f>ROUND(AF25/$AB$25*100,2)</f>
        <v>0</v>
      </c>
      <c r="AG26" s="273">
        <f>ROUND(AG25/$AC$25*100,2)</f>
        <v>0</v>
      </c>
      <c r="AH26" s="173"/>
    </row>
    <row r="27" spans="1:34" s="137" customFormat="1" ht="15.75" customHeight="1">
      <c r="A27" s="159" t="s">
        <v>172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1"/>
      <c r="AG27" s="161"/>
      <c r="AH27" s="160"/>
    </row>
    <row r="28" spans="1:44" s="137" customFormat="1" ht="15.75" customHeight="1">
      <c r="A28" s="162" t="s">
        <v>173</v>
      </c>
      <c r="B28" s="135"/>
      <c r="C28" s="135"/>
      <c r="D28" s="135"/>
      <c r="E28" s="135"/>
      <c r="F28" s="135"/>
      <c r="G28" s="135"/>
      <c r="R28" s="142"/>
      <c r="S28" s="142"/>
      <c r="AH28" s="163"/>
      <c r="AI28" s="163"/>
      <c r="AL28" s="161"/>
      <c r="AM28" s="161"/>
      <c r="AN28" s="161"/>
      <c r="AO28" s="161"/>
      <c r="AP28" s="161"/>
      <c r="AQ28" s="161"/>
      <c r="AR28" s="135"/>
    </row>
    <row r="29" spans="1:34" ht="16.5">
      <c r="A29" s="162" t="s">
        <v>174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64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/>
  <pageMargins left="0.3937007874015748" right="0.5118110236220472" top="0.6692913385826772" bottom="0.9448818897637796" header="0.7480314960629921" footer="0.7480314960629921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36" customHeight="1"/>
  <cols>
    <col min="1" max="1" width="9.00390625" style="83" customWidth="1"/>
    <col min="2" max="2" width="10.00390625" style="83" customWidth="1"/>
    <col min="3" max="3" width="9.00390625" style="83" customWidth="1"/>
    <col min="4" max="4" width="10.25390625" style="83" customWidth="1"/>
    <col min="5" max="33" width="9.00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0" t="s">
        <v>53</v>
      </c>
      <c r="C3" s="310"/>
      <c r="D3" s="361" t="s">
        <v>64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351" t="s">
        <v>95</v>
      </c>
      <c r="S3" s="352"/>
      <c r="T3" s="352"/>
      <c r="U3" s="353"/>
      <c r="V3" s="361" t="s">
        <v>42</v>
      </c>
      <c r="W3" s="352"/>
      <c r="X3" s="352"/>
      <c r="Y3" s="352"/>
      <c r="Z3" s="352"/>
      <c r="AA3" s="353"/>
      <c r="AB3" s="361" t="s">
        <v>67</v>
      </c>
      <c r="AC3" s="362"/>
      <c r="AD3" s="362"/>
      <c r="AE3" s="362"/>
      <c r="AF3" s="362"/>
      <c r="AG3" s="363"/>
      <c r="AH3" s="32"/>
    </row>
    <row r="4" spans="1:34" ht="15.75" customHeight="1">
      <c r="A4" s="71" t="s">
        <v>70</v>
      </c>
      <c r="B4" s="311"/>
      <c r="C4" s="313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1" t="s">
        <v>54</v>
      </c>
      <c r="O4" s="363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1" t="s">
        <v>63</v>
      </c>
      <c r="AE4" s="363"/>
      <c r="AF4" s="361" t="s">
        <v>65</v>
      </c>
      <c r="AG4" s="363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103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178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192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167" t="s">
        <v>195</v>
      </c>
      <c r="B12" s="79">
        <f>D12++V12+AB12</f>
        <v>8249967</v>
      </c>
      <c r="C12" s="79">
        <f>E12++W12+AC12</f>
        <v>128264</v>
      </c>
      <c r="D12" s="79">
        <f aca="true" t="shared" si="0" ref="D12:E17">F12+H12+J12+N12+P12+L12+R12+T12</f>
        <v>7741485</v>
      </c>
      <c r="E12" s="79">
        <f t="shared" si="0"/>
        <v>122801</v>
      </c>
      <c r="F12" s="79">
        <v>300950</v>
      </c>
      <c r="G12" s="79">
        <v>361</v>
      </c>
      <c r="H12" s="79">
        <v>6872372</v>
      </c>
      <c r="I12" s="79">
        <v>106444</v>
      </c>
      <c r="J12" s="79">
        <v>42700</v>
      </c>
      <c r="K12" s="79">
        <v>1029</v>
      </c>
      <c r="L12" s="79">
        <v>137</v>
      </c>
      <c r="M12" s="79">
        <v>12</v>
      </c>
      <c r="N12" s="79">
        <v>402518</v>
      </c>
      <c r="O12" s="79">
        <v>11541</v>
      </c>
      <c r="P12" s="79">
        <v>46125</v>
      </c>
      <c r="Q12" s="79">
        <v>63</v>
      </c>
      <c r="R12" s="79">
        <v>22650</v>
      </c>
      <c r="S12" s="79">
        <v>59</v>
      </c>
      <c r="T12" s="79">
        <v>54033</v>
      </c>
      <c r="U12" s="79">
        <v>3292</v>
      </c>
      <c r="V12" s="79">
        <f>+X12+Z12</f>
        <v>385335</v>
      </c>
      <c r="W12" s="79">
        <f>+Y12+AA12</f>
        <v>3877</v>
      </c>
      <c r="X12" s="79">
        <v>128092</v>
      </c>
      <c r="Y12" s="79">
        <v>270</v>
      </c>
      <c r="Z12" s="79">
        <v>257243</v>
      </c>
      <c r="AA12" s="79">
        <v>3607</v>
      </c>
      <c r="AB12" s="79">
        <f>AD12+AF12</f>
        <v>123147</v>
      </c>
      <c r="AC12" s="79">
        <f>AE12+AG12</f>
        <v>1586</v>
      </c>
      <c r="AD12" s="95">
        <v>96709</v>
      </c>
      <c r="AE12" s="95">
        <v>1187</v>
      </c>
      <c r="AF12" s="79">
        <v>26438</v>
      </c>
      <c r="AG12" s="79">
        <v>399</v>
      </c>
      <c r="AH12" s="35"/>
    </row>
    <row r="13" spans="1:34" ht="15.75" customHeight="1">
      <c r="A13" s="167" t="s">
        <v>199</v>
      </c>
      <c r="B13" s="79">
        <f aca="true" t="shared" si="1" ref="B13:C17">D13++V13+AB13</f>
        <v>8396534</v>
      </c>
      <c r="C13" s="79">
        <f t="shared" si="1"/>
        <v>129395</v>
      </c>
      <c r="D13" s="79">
        <f t="shared" si="0"/>
        <v>7854156</v>
      </c>
      <c r="E13" s="79">
        <f t="shared" si="0"/>
        <v>123611</v>
      </c>
      <c r="F13" s="79">
        <v>328822</v>
      </c>
      <c r="G13" s="79">
        <v>384</v>
      </c>
      <c r="H13" s="79">
        <v>6925703</v>
      </c>
      <c r="I13" s="79">
        <v>107057</v>
      </c>
      <c r="J13" s="79">
        <v>47219</v>
      </c>
      <c r="K13" s="79">
        <v>1128</v>
      </c>
      <c r="L13" s="79">
        <v>137</v>
      </c>
      <c r="M13" s="79">
        <v>12</v>
      </c>
      <c r="N13" s="79">
        <v>410183</v>
      </c>
      <c r="O13" s="79">
        <v>11572</v>
      </c>
      <c r="P13" s="79">
        <v>61350</v>
      </c>
      <c r="Q13" s="79">
        <v>78</v>
      </c>
      <c r="R13" s="79">
        <v>26390</v>
      </c>
      <c r="S13" s="79">
        <v>69</v>
      </c>
      <c r="T13" s="79">
        <v>54352</v>
      </c>
      <c r="U13" s="79">
        <v>3311</v>
      </c>
      <c r="V13" s="79">
        <f aca="true" t="shared" si="2" ref="V13:W17">+X13+Z13</f>
        <v>401683</v>
      </c>
      <c r="W13" s="79">
        <f t="shared" si="2"/>
        <v>3948</v>
      </c>
      <c r="X13" s="79">
        <v>141929</v>
      </c>
      <c r="Y13" s="79">
        <v>296</v>
      </c>
      <c r="Z13" s="79">
        <v>259754</v>
      </c>
      <c r="AA13" s="79">
        <v>3652</v>
      </c>
      <c r="AB13" s="79">
        <f aca="true" t="shared" si="3" ref="AB13:AC17">AD13+AF13</f>
        <v>140695</v>
      </c>
      <c r="AC13" s="79">
        <f t="shared" si="3"/>
        <v>1836</v>
      </c>
      <c r="AD13" s="95">
        <v>113806</v>
      </c>
      <c r="AE13" s="95">
        <v>1417</v>
      </c>
      <c r="AF13" s="79">
        <v>26889</v>
      </c>
      <c r="AG13" s="79">
        <v>419</v>
      </c>
      <c r="AH13" s="35"/>
    </row>
    <row r="14" spans="1:34" ht="15.75" customHeight="1">
      <c r="A14" s="167" t="s">
        <v>203</v>
      </c>
      <c r="B14" s="79">
        <f t="shared" si="1"/>
        <v>8480815</v>
      </c>
      <c r="C14" s="79">
        <f t="shared" si="1"/>
        <v>130088</v>
      </c>
      <c r="D14" s="79">
        <f t="shared" si="0"/>
        <v>7910154</v>
      </c>
      <c r="E14" s="79">
        <f t="shared" si="0"/>
        <v>124070</v>
      </c>
      <c r="F14" s="79">
        <v>347463</v>
      </c>
      <c r="G14" s="79">
        <v>408</v>
      </c>
      <c r="H14" s="79">
        <v>6949824</v>
      </c>
      <c r="I14" s="79">
        <v>107395</v>
      </c>
      <c r="J14" s="79">
        <v>51065</v>
      </c>
      <c r="K14" s="79">
        <v>1200</v>
      </c>
      <c r="L14" s="79">
        <v>137</v>
      </c>
      <c r="M14" s="79">
        <v>12</v>
      </c>
      <c r="N14" s="79">
        <v>412771</v>
      </c>
      <c r="O14" s="79">
        <v>11580</v>
      </c>
      <c r="P14" s="79">
        <v>67017</v>
      </c>
      <c r="Q14" s="79">
        <v>85</v>
      </c>
      <c r="R14" s="79">
        <v>27542</v>
      </c>
      <c r="S14" s="79">
        <v>78</v>
      </c>
      <c r="T14" s="79">
        <v>54335</v>
      </c>
      <c r="U14" s="79">
        <v>3312</v>
      </c>
      <c r="V14" s="79">
        <f t="shared" si="2"/>
        <v>418771</v>
      </c>
      <c r="W14" s="79">
        <f t="shared" si="2"/>
        <v>4010</v>
      </c>
      <c r="X14" s="79">
        <v>157380</v>
      </c>
      <c r="Y14" s="79">
        <v>330</v>
      </c>
      <c r="Z14" s="79">
        <v>261391</v>
      </c>
      <c r="AA14" s="79">
        <v>3680</v>
      </c>
      <c r="AB14" s="79">
        <f t="shared" si="3"/>
        <v>151890</v>
      </c>
      <c r="AC14" s="79">
        <f t="shared" si="3"/>
        <v>2008</v>
      </c>
      <c r="AD14" s="95">
        <v>123743</v>
      </c>
      <c r="AE14" s="95">
        <v>1560</v>
      </c>
      <c r="AF14" s="79">
        <v>28147</v>
      </c>
      <c r="AG14" s="79">
        <v>448</v>
      </c>
      <c r="AH14" s="35"/>
    </row>
    <row r="15" spans="1:34" ht="15.75" customHeight="1">
      <c r="A15" s="167" t="s">
        <v>205</v>
      </c>
      <c r="B15" s="79">
        <f t="shared" si="1"/>
        <v>8574223</v>
      </c>
      <c r="C15" s="79">
        <f t="shared" si="1"/>
        <v>130714</v>
      </c>
      <c r="D15" s="79">
        <f t="shared" si="0"/>
        <v>7961911</v>
      </c>
      <c r="E15" s="79">
        <f t="shared" si="0"/>
        <v>124438</v>
      </c>
      <c r="F15" s="79">
        <v>363118</v>
      </c>
      <c r="G15" s="79">
        <v>424</v>
      </c>
      <c r="H15" s="79">
        <v>6962779</v>
      </c>
      <c r="I15" s="79">
        <v>107641</v>
      </c>
      <c r="J15" s="79">
        <v>54078</v>
      </c>
      <c r="K15" s="79">
        <v>1259</v>
      </c>
      <c r="L15" s="79">
        <v>137</v>
      </c>
      <c r="M15" s="79">
        <v>12</v>
      </c>
      <c r="N15" s="79">
        <v>420132</v>
      </c>
      <c r="O15" s="79">
        <v>11601</v>
      </c>
      <c r="P15" s="79">
        <v>76358</v>
      </c>
      <c r="Q15" s="79">
        <v>101</v>
      </c>
      <c r="R15" s="79">
        <v>30962</v>
      </c>
      <c r="S15" s="79">
        <v>85</v>
      </c>
      <c r="T15" s="79">
        <v>54347</v>
      </c>
      <c r="U15" s="79">
        <v>3315</v>
      </c>
      <c r="V15" s="79">
        <f t="shared" si="2"/>
        <v>441820</v>
      </c>
      <c r="W15" s="79">
        <f t="shared" si="2"/>
        <v>4071</v>
      </c>
      <c r="X15" s="79">
        <v>178322</v>
      </c>
      <c r="Y15" s="79">
        <v>361</v>
      </c>
      <c r="Z15" s="79">
        <v>263498</v>
      </c>
      <c r="AA15" s="79">
        <v>3710</v>
      </c>
      <c r="AB15" s="79">
        <f t="shared" si="3"/>
        <v>170492</v>
      </c>
      <c r="AC15" s="79">
        <f t="shared" si="3"/>
        <v>2205</v>
      </c>
      <c r="AD15" s="95">
        <v>141936</v>
      </c>
      <c r="AE15" s="95">
        <v>1748</v>
      </c>
      <c r="AF15" s="79">
        <v>28556</v>
      </c>
      <c r="AG15" s="79">
        <v>457</v>
      </c>
      <c r="AH15" s="35"/>
    </row>
    <row r="16" spans="1:34" ht="15.75" customHeight="1">
      <c r="A16" s="167" t="s">
        <v>209</v>
      </c>
      <c r="B16" s="79">
        <f t="shared" si="1"/>
        <v>8633029</v>
      </c>
      <c r="C16" s="79">
        <f t="shared" si="1"/>
        <v>131159</v>
      </c>
      <c r="D16" s="79">
        <f t="shared" si="0"/>
        <v>7983957</v>
      </c>
      <c r="E16" s="79">
        <f t="shared" si="0"/>
        <v>124640</v>
      </c>
      <c r="F16" s="79">
        <v>371277</v>
      </c>
      <c r="G16" s="79">
        <v>431</v>
      </c>
      <c r="H16" s="79">
        <v>6966421</v>
      </c>
      <c r="I16" s="79">
        <v>107763</v>
      </c>
      <c r="J16" s="79">
        <v>55426</v>
      </c>
      <c r="K16" s="79">
        <v>1296</v>
      </c>
      <c r="L16" s="79">
        <v>137</v>
      </c>
      <c r="M16" s="79">
        <v>12</v>
      </c>
      <c r="N16" s="79">
        <v>420948</v>
      </c>
      <c r="O16" s="79">
        <v>11605</v>
      </c>
      <c r="P16" s="79">
        <v>82884</v>
      </c>
      <c r="Q16" s="79">
        <v>112</v>
      </c>
      <c r="R16" s="79">
        <v>32553</v>
      </c>
      <c r="S16" s="79">
        <v>97</v>
      </c>
      <c r="T16" s="79">
        <v>54311</v>
      </c>
      <c r="U16" s="79">
        <v>3324</v>
      </c>
      <c r="V16" s="79">
        <f t="shared" si="2"/>
        <v>466698</v>
      </c>
      <c r="W16" s="79">
        <f t="shared" si="2"/>
        <v>4148</v>
      </c>
      <c r="X16" s="79">
        <v>201683</v>
      </c>
      <c r="Y16" s="79">
        <v>401</v>
      </c>
      <c r="Z16" s="79">
        <v>265015</v>
      </c>
      <c r="AA16" s="79">
        <v>3747</v>
      </c>
      <c r="AB16" s="79">
        <f t="shared" si="3"/>
        <v>182374</v>
      </c>
      <c r="AC16" s="79">
        <f t="shared" si="3"/>
        <v>2371</v>
      </c>
      <c r="AD16" s="95">
        <v>153945</v>
      </c>
      <c r="AE16" s="95">
        <v>1905</v>
      </c>
      <c r="AF16" s="79">
        <v>28429</v>
      </c>
      <c r="AG16" s="79">
        <v>466</v>
      </c>
      <c r="AH16" s="35"/>
    </row>
    <row r="17" spans="1:34" ht="15.75" customHeight="1">
      <c r="A17" s="167" t="s">
        <v>215</v>
      </c>
      <c r="B17" s="79">
        <f t="shared" si="1"/>
        <v>8717057</v>
      </c>
      <c r="C17" s="79">
        <f t="shared" si="1"/>
        <v>132123</v>
      </c>
      <c r="D17" s="79">
        <f t="shared" si="0"/>
        <v>8040519</v>
      </c>
      <c r="E17" s="79">
        <f t="shared" si="0"/>
        <v>125420</v>
      </c>
      <c r="F17" s="79">
        <v>400419</v>
      </c>
      <c r="G17" s="79">
        <v>456</v>
      </c>
      <c r="H17" s="79">
        <v>6973482</v>
      </c>
      <c r="I17" s="79">
        <v>108394</v>
      </c>
      <c r="J17" s="79">
        <v>59640</v>
      </c>
      <c r="K17" s="79">
        <v>1387</v>
      </c>
      <c r="L17" s="79">
        <v>137</v>
      </c>
      <c r="M17" s="79">
        <v>12</v>
      </c>
      <c r="N17" s="79">
        <v>427153</v>
      </c>
      <c r="O17" s="79">
        <v>11622</v>
      </c>
      <c r="P17" s="79">
        <v>88058</v>
      </c>
      <c r="Q17" s="79">
        <v>119</v>
      </c>
      <c r="R17" s="79">
        <v>37335</v>
      </c>
      <c r="S17" s="79">
        <v>104</v>
      </c>
      <c r="T17" s="79">
        <v>54295</v>
      </c>
      <c r="U17" s="79">
        <v>3326</v>
      </c>
      <c r="V17" s="79">
        <f t="shared" si="2"/>
        <v>483662</v>
      </c>
      <c r="W17" s="79">
        <f t="shared" si="2"/>
        <v>4198</v>
      </c>
      <c r="X17" s="79">
        <v>217980</v>
      </c>
      <c r="Y17" s="79">
        <v>428</v>
      </c>
      <c r="Z17" s="79">
        <v>265682</v>
      </c>
      <c r="AA17" s="79">
        <v>3770</v>
      </c>
      <c r="AB17" s="79">
        <f t="shared" si="3"/>
        <v>192876</v>
      </c>
      <c r="AC17" s="79">
        <f t="shared" si="3"/>
        <v>2505</v>
      </c>
      <c r="AD17" s="95">
        <f>164254+1</f>
        <v>164255</v>
      </c>
      <c r="AE17" s="95">
        <v>2018</v>
      </c>
      <c r="AF17" s="79">
        <v>28621</v>
      </c>
      <c r="AG17" s="79">
        <v>487</v>
      </c>
      <c r="AH17" s="35"/>
    </row>
    <row r="18" spans="1:34" ht="15.75" customHeight="1">
      <c r="A18" s="118" t="s">
        <v>219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95"/>
      <c r="AE18" s="95"/>
      <c r="AF18" s="79"/>
      <c r="AG18" s="79"/>
      <c r="AH18" s="35"/>
    </row>
    <row r="19" spans="1:34" ht="15.75" customHeight="1">
      <c r="A19" s="167" t="s">
        <v>222</v>
      </c>
      <c r="B19" s="79">
        <f aca="true" t="shared" si="4" ref="B19:C25">D19++V19+AB19</f>
        <v>4227722</v>
      </c>
      <c r="C19" s="79">
        <f t="shared" si="4"/>
        <v>64120</v>
      </c>
      <c r="D19" s="79">
        <f aca="true" t="shared" si="5" ref="D19:E25">F19+H19+J19+N19+P19+L19+R19+T19</f>
        <v>4181699</v>
      </c>
      <c r="E19" s="79">
        <f t="shared" si="5"/>
        <v>63755</v>
      </c>
      <c r="F19" s="79">
        <v>81853</v>
      </c>
      <c r="G19" s="79">
        <v>100</v>
      </c>
      <c r="H19" s="79">
        <v>3868788</v>
      </c>
      <c r="I19" s="79">
        <v>55844</v>
      </c>
      <c r="J19" s="79">
        <v>8167</v>
      </c>
      <c r="K19" s="79">
        <v>120</v>
      </c>
      <c r="L19" s="79">
        <v>69</v>
      </c>
      <c r="M19" s="79">
        <v>6</v>
      </c>
      <c r="N19" s="79">
        <v>182473</v>
      </c>
      <c r="O19" s="79">
        <v>5741</v>
      </c>
      <c r="P19" s="79">
        <v>5332</v>
      </c>
      <c r="Q19" s="79">
        <v>10</v>
      </c>
      <c r="R19" s="79">
        <v>787</v>
      </c>
      <c r="S19" s="79">
        <v>5</v>
      </c>
      <c r="T19" s="79">
        <v>34230</v>
      </c>
      <c r="U19" s="79">
        <v>1929</v>
      </c>
      <c r="V19" s="79">
        <f aca="true" t="shared" si="6" ref="V19:W25">+X19+Z19</f>
        <v>19425</v>
      </c>
      <c r="W19" s="79">
        <f t="shared" si="6"/>
        <v>54</v>
      </c>
      <c r="X19" s="79">
        <v>18301</v>
      </c>
      <c r="Y19" s="79">
        <v>31</v>
      </c>
      <c r="Z19" s="79">
        <v>1124</v>
      </c>
      <c r="AA19" s="79">
        <v>23</v>
      </c>
      <c r="AB19" s="79">
        <f aca="true" t="shared" si="7" ref="AB19:AC26">AD19+AF19</f>
        <v>26598</v>
      </c>
      <c r="AC19" s="79">
        <f t="shared" si="7"/>
        <v>311</v>
      </c>
      <c r="AD19" s="95">
        <v>14775</v>
      </c>
      <c r="AE19" s="95">
        <v>167</v>
      </c>
      <c r="AF19" s="79">
        <v>11823</v>
      </c>
      <c r="AG19" s="79">
        <v>144</v>
      </c>
      <c r="AH19" s="35"/>
    </row>
    <row r="20" spans="1:34" ht="15.75" customHeight="1">
      <c r="A20" s="167" t="s">
        <v>232</v>
      </c>
      <c r="B20" s="79">
        <f t="shared" si="4"/>
        <v>4296859</v>
      </c>
      <c r="C20" s="79">
        <f t="shared" si="4"/>
        <v>64624</v>
      </c>
      <c r="D20" s="79">
        <f t="shared" si="5"/>
        <v>4231897</v>
      </c>
      <c r="E20" s="79">
        <f t="shared" si="5"/>
        <v>64136</v>
      </c>
      <c r="F20" s="79">
        <v>99757</v>
      </c>
      <c r="G20" s="79">
        <v>122</v>
      </c>
      <c r="H20" s="79">
        <v>3889381</v>
      </c>
      <c r="I20" s="79">
        <v>56102</v>
      </c>
      <c r="J20" s="79">
        <v>10658</v>
      </c>
      <c r="K20" s="79">
        <v>170</v>
      </c>
      <c r="L20" s="79">
        <v>69</v>
      </c>
      <c r="M20" s="79">
        <v>6</v>
      </c>
      <c r="N20" s="79">
        <v>187927</v>
      </c>
      <c r="O20" s="79">
        <v>5761</v>
      </c>
      <c r="P20" s="79">
        <v>7202</v>
      </c>
      <c r="Q20" s="79">
        <v>12</v>
      </c>
      <c r="R20" s="79">
        <v>2571</v>
      </c>
      <c r="S20" s="79">
        <v>18</v>
      </c>
      <c r="T20" s="79">
        <v>34332</v>
      </c>
      <c r="U20" s="79">
        <v>1945</v>
      </c>
      <c r="V20" s="79">
        <f t="shared" si="6"/>
        <v>31782</v>
      </c>
      <c r="W20" s="79">
        <f t="shared" si="6"/>
        <v>97</v>
      </c>
      <c r="X20" s="79">
        <v>29103</v>
      </c>
      <c r="Y20" s="79">
        <v>53</v>
      </c>
      <c r="Z20" s="79">
        <v>2679</v>
      </c>
      <c r="AA20" s="79">
        <v>44</v>
      </c>
      <c r="AB20" s="79">
        <f t="shared" si="7"/>
        <v>33180</v>
      </c>
      <c r="AC20" s="79">
        <f t="shared" si="7"/>
        <v>391</v>
      </c>
      <c r="AD20" s="95">
        <v>21272</v>
      </c>
      <c r="AE20" s="95">
        <v>237</v>
      </c>
      <c r="AF20" s="79">
        <v>11908</v>
      </c>
      <c r="AG20" s="79">
        <v>154</v>
      </c>
      <c r="AH20" s="35"/>
    </row>
    <row r="21" spans="1:34" ht="15.75" customHeight="1">
      <c r="A21" s="167" t="s">
        <v>239</v>
      </c>
      <c r="B21" s="79">
        <f t="shared" si="4"/>
        <v>4475792</v>
      </c>
      <c r="C21" s="79">
        <f t="shared" si="4"/>
        <v>66385</v>
      </c>
      <c r="D21" s="79">
        <f t="shared" si="5"/>
        <v>4374609</v>
      </c>
      <c r="E21" s="79">
        <f t="shared" si="5"/>
        <v>65646</v>
      </c>
      <c r="F21" s="79">
        <v>136042</v>
      </c>
      <c r="G21" s="79">
        <v>164</v>
      </c>
      <c r="H21" s="79">
        <v>3958847</v>
      </c>
      <c r="I21" s="79">
        <v>57232</v>
      </c>
      <c r="J21" s="79">
        <v>20565</v>
      </c>
      <c r="K21" s="79">
        <v>409</v>
      </c>
      <c r="L21" s="79">
        <v>69</v>
      </c>
      <c r="M21" s="79">
        <v>6</v>
      </c>
      <c r="N21" s="79">
        <v>205468</v>
      </c>
      <c r="O21" s="79">
        <v>5817</v>
      </c>
      <c r="P21" s="79">
        <v>12124</v>
      </c>
      <c r="Q21" s="79">
        <v>21</v>
      </c>
      <c r="R21" s="79">
        <v>7285</v>
      </c>
      <c r="S21" s="79">
        <v>32</v>
      </c>
      <c r="T21" s="79">
        <v>34209</v>
      </c>
      <c r="U21" s="79">
        <v>1965</v>
      </c>
      <c r="V21" s="79">
        <f t="shared" si="6"/>
        <v>56960</v>
      </c>
      <c r="W21" s="79">
        <f t="shared" si="6"/>
        <v>179</v>
      </c>
      <c r="X21" s="79">
        <v>51614</v>
      </c>
      <c r="Y21" s="79">
        <v>96</v>
      </c>
      <c r="Z21" s="79">
        <v>5346</v>
      </c>
      <c r="AA21" s="79">
        <v>83</v>
      </c>
      <c r="AB21" s="79">
        <f t="shared" si="7"/>
        <v>44223</v>
      </c>
      <c r="AC21" s="79">
        <f t="shared" si="7"/>
        <v>560</v>
      </c>
      <c r="AD21" s="95">
        <v>29909</v>
      </c>
      <c r="AE21" s="95">
        <v>357</v>
      </c>
      <c r="AF21" s="79">
        <v>14314</v>
      </c>
      <c r="AG21" s="79">
        <v>203</v>
      </c>
      <c r="AH21" s="35"/>
    </row>
    <row r="22" spans="1:34" ht="15.75" customHeight="1">
      <c r="A22" s="167" t="s">
        <v>242</v>
      </c>
      <c r="B22" s="79">
        <f t="shared" si="4"/>
        <v>4579471</v>
      </c>
      <c r="C22" s="79">
        <f t="shared" si="4"/>
        <v>67520</v>
      </c>
      <c r="D22" s="79">
        <f t="shared" si="5"/>
        <v>4436590</v>
      </c>
      <c r="E22" s="79">
        <f t="shared" si="5"/>
        <v>66504</v>
      </c>
      <c r="F22" s="79">
        <v>156376</v>
      </c>
      <c r="G22" s="79">
        <v>202</v>
      </c>
      <c r="H22" s="79">
        <v>3978836</v>
      </c>
      <c r="I22" s="79">
        <v>57866</v>
      </c>
      <c r="J22" s="79">
        <v>24175</v>
      </c>
      <c r="K22" s="79">
        <v>540</v>
      </c>
      <c r="L22" s="79">
        <v>69</v>
      </c>
      <c r="M22" s="79">
        <v>6</v>
      </c>
      <c r="N22" s="79">
        <v>214173</v>
      </c>
      <c r="O22" s="79">
        <v>5851</v>
      </c>
      <c r="P22" s="79">
        <v>18393</v>
      </c>
      <c r="Q22" s="79">
        <v>28</v>
      </c>
      <c r="R22" s="79">
        <v>10415</v>
      </c>
      <c r="S22" s="79">
        <v>40</v>
      </c>
      <c r="T22" s="79">
        <v>34153</v>
      </c>
      <c r="U22" s="79">
        <v>1971</v>
      </c>
      <c r="V22" s="79">
        <f t="shared" si="6"/>
        <v>83155</v>
      </c>
      <c r="W22" s="79">
        <f t="shared" si="6"/>
        <v>259</v>
      </c>
      <c r="X22" s="79">
        <v>74355</v>
      </c>
      <c r="Y22" s="79">
        <v>138</v>
      </c>
      <c r="Z22" s="79">
        <v>8800</v>
      </c>
      <c r="AA22" s="79">
        <v>121</v>
      </c>
      <c r="AB22" s="79">
        <f t="shared" si="7"/>
        <v>59726</v>
      </c>
      <c r="AC22" s="79">
        <f t="shared" si="7"/>
        <v>757</v>
      </c>
      <c r="AD22" s="95">
        <v>44431</v>
      </c>
      <c r="AE22" s="95">
        <v>513</v>
      </c>
      <c r="AF22" s="79">
        <v>15295</v>
      </c>
      <c r="AG22" s="79">
        <v>244</v>
      </c>
      <c r="AH22" s="35"/>
    </row>
    <row r="23" spans="1:34" ht="15.75" customHeight="1">
      <c r="A23" s="167" t="s">
        <v>249</v>
      </c>
      <c r="B23" s="289">
        <f t="shared" si="4"/>
        <v>4645040</v>
      </c>
      <c r="C23" s="289">
        <f t="shared" si="4"/>
        <v>68155</v>
      </c>
      <c r="D23" s="289">
        <f t="shared" si="5"/>
        <v>4462365</v>
      </c>
      <c r="E23" s="289">
        <f t="shared" si="5"/>
        <v>66881</v>
      </c>
      <c r="F23" s="289">
        <v>165915</v>
      </c>
      <c r="G23" s="289">
        <v>219</v>
      </c>
      <c r="H23" s="289">
        <v>3983531</v>
      </c>
      <c r="I23" s="289">
        <v>58144</v>
      </c>
      <c r="J23" s="289">
        <v>24888</v>
      </c>
      <c r="K23" s="289">
        <v>585</v>
      </c>
      <c r="L23" s="289">
        <v>69</v>
      </c>
      <c r="M23" s="289">
        <v>6</v>
      </c>
      <c r="N23" s="289">
        <v>216440</v>
      </c>
      <c r="O23" s="289">
        <v>5866</v>
      </c>
      <c r="P23" s="289">
        <v>22427</v>
      </c>
      <c r="Q23" s="289">
        <v>34</v>
      </c>
      <c r="R23" s="289">
        <v>14989</v>
      </c>
      <c r="S23" s="289">
        <v>54</v>
      </c>
      <c r="T23" s="289">
        <v>34106</v>
      </c>
      <c r="U23" s="289">
        <v>1973</v>
      </c>
      <c r="V23" s="289">
        <f t="shared" si="6"/>
        <v>106709</v>
      </c>
      <c r="W23" s="289">
        <f t="shared" si="6"/>
        <v>317</v>
      </c>
      <c r="X23" s="289">
        <v>94482</v>
      </c>
      <c r="Y23" s="289">
        <v>169</v>
      </c>
      <c r="Z23" s="289">
        <v>12227</v>
      </c>
      <c r="AA23" s="289">
        <v>148</v>
      </c>
      <c r="AB23" s="289">
        <f t="shared" si="7"/>
        <v>75966</v>
      </c>
      <c r="AC23" s="289">
        <f t="shared" si="7"/>
        <v>957</v>
      </c>
      <c r="AD23" s="290">
        <v>60667</v>
      </c>
      <c r="AE23" s="290">
        <v>708</v>
      </c>
      <c r="AF23" s="289">
        <v>15299</v>
      </c>
      <c r="AG23" s="289">
        <v>249</v>
      </c>
      <c r="AH23" s="35"/>
    </row>
    <row r="24" spans="1:34" ht="15.75" customHeight="1">
      <c r="A24" s="167" t="s">
        <v>252</v>
      </c>
      <c r="B24" s="289">
        <f t="shared" si="4"/>
        <v>4743076</v>
      </c>
      <c r="C24" s="289">
        <f t="shared" si="4"/>
        <v>69286</v>
      </c>
      <c r="D24" s="289">
        <f t="shared" si="5"/>
        <v>4514533</v>
      </c>
      <c r="E24" s="289">
        <f t="shared" si="5"/>
        <v>67636</v>
      </c>
      <c r="F24" s="289">
        <v>188144</v>
      </c>
      <c r="G24" s="289">
        <v>240</v>
      </c>
      <c r="H24" s="289">
        <v>3992148</v>
      </c>
      <c r="I24" s="289">
        <v>58718</v>
      </c>
      <c r="J24" s="289">
        <v>29535</v>
      </c>
      <c r="K24" s="289">
        <v>699</v>
      </c>
      <c r="L24" s="289">
        <v>69</v>
      </c>
      <c r="M24" s="289">
        <v>6</v>
      </c>
      <c r="N24" s="289">
        <v>223059</v>
      </c>
      <c r="O24" s="289">
        <v>5890</v>
      </c>
      <c r="P24" s="289">
        <v>28446</v>
      </c>
      <c r="Q24" s="289">
        <v>40</v>
      </c>
      <c r="R24" s="289">
        <v>19004</v>
      </c>
      <c r="S24" s="289">
        <v>67</v>
      </c>
      <c r="T24" s="289">
        <v>34128</v>
      </c>
      <c r="U24" s="289">
        <v>1976</v>
      </c>
      <c r="V24" s="289">
        <f t="shared" si="6"/>
        <v>130001</v>
      </c>
      <c r="W24" s="289">
        <f t="shared" si="6"/>
        <v>378</v>
      </c>
      <c r="X24" s="289">
        <v>114857</v>
      </c>
      <c r="Y24" s="289">
        <v>201</v>
      </c>
      <c r="Z24" s="289">
        <v>15144</v>
      </c>
      <c r="AA24" s="289">
        <v>177</v>
      </c>
      <c r="AB24" s="289">
        <f t="shared" si="7"/>
        <v>98542</v>
      </c>
      <c r="AC24" s="289">
        <f t="shared" si="7"/>
        <v>1272</v>
      </c>
      <c r="AD24" s="290">
        <v>82652</v>
      </c>
      <c r="AE24" s="290">
        <v>1011</v>
      </c>
      <c r="AF24" s="289">
        <v>15890</v>
      </c>
      <c r="AG24" s="289">
        <v>261</v>
      </c>
      <c r="AH24" s="35"/>
    </row>
    <row r="25" spans="1:34" ht="15.75" customHeight="1">
      <c r="A25" s="167" t="s">
        <v>256</v>
      </c>
      <c r="B25" s="289">
        <f t="shared" si="4"/>
        <v>9632878</v>
      </c>
      <c r="C25" s="289">
        <f t="shared" si="4"/>
        <v>140292</v>
      </c>
      <c r="D25" s="289">
        <f t="shared" si="5"/>
        <v>9087448</v>
      </c>
      <c r="E25" s="289">
        <f t="shared" si="5"/>
        <v>134770</v>
      </c>
      <c r="F25" s="289">
        <v>256134</v>
      </c>
      <c r="G25" s="289">
        <v>303</v>
      </c>
      <c r="H25" s="289">
        <v>8249366</v>
      </c>
      <c r="I25" s="289">
        <v>117640</v>
      </c>
      <c r="J25" s="289">
        <v>41519</v>
      </c>
      <c r="K25" s="289">
        <v>896</v>
      </c>
      <c r="L25" s="289">
        <v>137</v>
      </c>
      <c r="M25" s="289">
        <v>12</v>
      </c>
      <c r="N25" s="289">
        <v>408781</v>
      </c>
      <c r="O25" s="289">
        <v>11666</v>
      </c>
      <c r="P25" s="289">
        <v>31895</v>
      </c>
      <c r="Q25" s="289">
        <v>44</v>
      </c>
      <c r="R25" s="289">
        <v>25054</v>
      </c>
      <c r="S25" s="289">
        <v>80</v>
      </c>
      <c r="T25" s="289">
        <v>74562</v>
      </c>
      <c r="U25" s="289">
        <v>4129</v>
      </c>
      <c r="V25" s="289">
        <f t="shared" si="6"/>
        <v>424907</v>
      </c>
      <c r="W25" s="289">
        <f t="shared" si="6"/>
        <v>3950</v>
      </c>
      <c r="X25" s="289">
        <v>129216</v>
      </c>
      <c r="Y25" s="289">
        <v>223</v>
      </c>
      <c r="Z25" s="289">
        <v>295691</v>
      </c>
      <c r="AA25" s="289">
        <v>3727</v>
      </c>
      <c r="AB25" s="289">
        <f t="shared" si="7"/>
        <v>120523</v>
      </c>
      <c r="AC25" s="289">
        <f t="shared" si="7"/>
        <v>1572</v>
      </c>
      <c r="AD25" s="290">
        <v>98362</v>
      </c>
      <c r="AE25" s="290">
        <v>1209</v>
      </c>
      <c r="AF25" s="289">
        <v>22161</v>
      </c>
      <c r="AG25" s="289">
        <v>363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f>F26+H26+J26+L26+N26+P26+R26+T26</f>
        <v>99.99999999999997</v>
      </c>
      <c r="E26" s="99">
        <f>G26+I26+K26+M26+O26+Q26+S26+U26</f>
        <v>100.00000000000001</v>
      </c>
      <c r="F26" s="99">
        <f>ROUND(F25/$D$25*100,2)</f>
        <v>2.82</v>
      </c>
      <c r="G26" s="99">
        <f>ROUND(G25/$E$25*100,2)</f>
        <v>0.22</v>
      </c>
      <c r="H26" s="99">
        <f>ROUND(H25/$D$25*100,2)-0.01</f>
        <v>90.77</v>
      </c>
      <c r="I26" s="99">
        <f>ROUND(I25/$E$25*100,2)+0.01</f>
        <v>87.30000000000001</v>
      </c>
      <c r="J26" s="99">
        <f>ROUND(J25/$D$25*100,2)</f>
        <v>0.46</v>
      </c>
      <c r="K26" s="99">
        <f>ROUND(K25/$E$25*100,2)</f>
        <v>0.66</v>
      </c>
      <c r="L26" s="270">
        <f>ROUND(L25/$D$25*100,2)</f>
        <v>0</v>
      </c>
      <c r="M26" s="99">
        <f>ROUND(M25/$E$25*100,2)</f>
        <v>0.01</v>
      </c>
      <c r="N26" s="99">
        <f>ROUND(N25/$D$25*100,2)</f>
        <v>4.5</v>
      </c>
      <c r="O26" s="99">
        <f>ROUND(O25/$E$25*100,2)</f>
        <v>8.66</v>
      </c>
      <c r="P26" s="99">
        <f>ROUND(P25/$D$25*100,2)</f>
        <v>0.35</v>
      </c>
      <c r="Q26" s="99">
        <f>ROUND(Q25/$E$25*100,2)</f>
        <v>0.03</v>
      </c>
      <c r="R26" s="99">
        <f>ROUND(R25/$D$25*100,2)</f>
        <v>0.28</v>
      </c>
      <c r="S26" s="99">
        <f>ROUND(S25/$E$25*100,2)</f>
        <v>0.06</v>
      </c>
      <c r="T26" s="99">
        <f>ROUND(T25/$D$25*100,2)</f>
        <v>0.82</v>
      </c>
      <c r="U26" s="99">
        <f>ROUND(U25/$E$25*100,2)</f>
        <v>3.06</v>
      </c>
      <c r="V26" s="99">
        <f>X26+Z26</f>
        <v>100</v>
      </c>
      <c r="W26" s="99">
        <f>Y26+AA26</f>
        <v>100</v>
      </c>
      <c r="X26" s="99">
        <f>ROUND(X25/$V$25*100,2)</f>
        <v>30.41</v>
      </c>
      <c r="Y26" s="99">
        <f>ROUND(Y25/$W$25*100,2)</f>
        <v>5.65</v>
      </c>
      <c r="Z26" s="99">
        <f>ROUND(Z25/$V$25*100,2)</f>
        <v>69.59</v>
      </c>
      <c r="AA26" s="99">
        <f>ROUND(AA25/$W$25*100,2)</f>
        <v>94.35</v>
      </c>
      <c r="AB26" s="99">
        <f t="shared" si="7"/>
        <v>100</v>
      </c>
      <c r="AC26" s="99">
        <f t="shared" si="7"/>
        <v>100</v>
      </c>
      <c r="AD26" s="99">
        <f>ROUND(AD25/$AB$25*100,2)</f>
        <v>81.61</v>
      </c>
      <c r="AE26" s="99">
        <f>ROUND(AE25/$AC$25*100,2)</f>
        <v>76.91</v>
      </c>
      <c r="AF26" s="99">
        <f>ROUND(AF25/$AB$25*100,2)</f>
        <v>18.39</v>
      </c>
      <c r="AG26" s="99">
        <f>ROUND(AG25/$AC$25*100,2)</f>
        <v>23.09</v>
      </c>
      <c r="AH26" s="100"/>
      <c r="AI26" s="267"/>
      <c r="AJ26" s="267"/>
      <c r="AK26" s="267"/>
      <c r="AL26" s="267"/>
      <c r="AM26" s="267"/>
      <c r="AN26" s="267"/>
      <c r="AO26" s="267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2" t="s">
        <v>72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V1">
      <pane ySplit="5" topLeftCell="BM6" activePane="bottomLeft" state="frozen"/>
      <selection pane="topLeft" activeCell="D19" sqref="D19"/>
      <selection pane="bottomLeft" activeCell="C1" sqref="C1"/>
    </sheetView>
  </sheetViews>
  <sheetFormatPr defaultColWidth="9.00390625" defaultRowHeight="36" customHeight="1"/>
  <cols>
    <col min="1" max="33" width="11.1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0" t="s">
        <v>53</v>
      </c>
      <c r="C3" s="310"/>
      <c r="D3" s="361" t="s">
        <v>64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351" t="s">
        <v>95</v>
      </c>
      <c r="S3" s="352"/>
      <c r="T3" s="352"/>
      <c r="U3" s="353"/>
      <c r="V3" s="361" t="s">
        <v>42</v>
      </c>
      <c r="W3" s="352"/>
      <c r="X3" s="352"/>
      <c r="Y3" s="352"/>
      <c r="Z3" s="352"/>
      <c r="AA3" s="353"/>
      <c r="AB3" s="361" t="s">
        <v>67</v>
      </c>
      <c r="AC3" s="362"/>
      <c r="AD3" s="362"/>
      <c r="AE3" s="362"/>
      <c r="AF3" s="362"/>
      <c r="AG3" s="363"/>
      <c r="AH3" s="32"/>
    </row>
    <row r="4" spans="1:34" ht="15.75" customHeight="1">
      <c r="A4" s="71" t="s">
        <v>70</v>
      </c>
      <c r="B4" s="311"/>
      <c r="C4" s="313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1" t="s">
        <v>54</v>
      </c>
      <c r="O4" s="363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1" t="s">
        <v>63</v>
      </c>
      <c r="AE4" s="363"/>
      <c r="AF4" s="361" t="s">
        <v>65</v>
      </c>
      <c r="AG4" s="363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103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178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192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167" t="s">
        <v>196</v>
      </c>
      <c r="B12" s="79">
        <f aca="true" t="shared" si="0" ref="B12:C17">D12++V12+AB12</f>
        <v>9702211</v>
      </c>
      <c r="C12" s="79">
        <f t="shared" si="0"/>
        <v>132586</v>
      </c>
      <c r="D12" s="79">
        <f aca="true" t="shared" si="1" ref="D12:E17">F12+H12+J12+N12+P12+L12+R12+T12</f>
        <v>9540121</v>
      </c>
      <c r="E12" s="79">
        <f t="shared" si="1"/>
        <v>131033</v>
      </c>
      <c r="F12" s="79">
        <v>91331</v>
      </c>
      <c r="G12" s="79">
        <v>80</v>
      </c>
      <c r="H12" s="79">
        <v>8683063</v>
      </c>
      <c r="I12" s="79">
        <v>110113</v>
      </c>
      <c r="J12" s="79">
        <v>31421</v>
      </c>
      <c r="K12" s="79">
        <v>252</v>
      </c>
      <c r="L12" s="79">
        <v>646</v>
      </c>
      <c r="M12" s="79">
        <v>14</v>
      </c>
      <c r="N12" s="79">
        <v>647150</v>
      </c>
      <c r="O12" s="79">
        <v>18749</v>
      </c>
      <c r="P12" s="79">
        <v>30927</v>
      </c>
      <c r="Q12" s="79">
        <v>31</v>
      </c>
      <c r="R12" s="79">
        <v>17048</v>
      </c>
      <c r="S12" s="79">
        <v>24</v>
      </c>
      <c r="T12" s="79">
        <v>38535</v>
      </c>
      <c r="U12" s="79">
        <v>1770</v>
      </c>
      <c r="V12" s="79">
        <f aca="true" t="shared" si="2" ref="V12:W17">+X12+Z12</f>
        <v>137712</v>
      </c>
      <c r="W12" s="79">
        <f t="shared" si="2"/>
        <v>1143</v>
      </c>
      <c r="X12" s="79">
        <v>48581</v>
      </c>
      <c r="Y12" s="79">
        <v>69</v>
      </c>
      <c r="Z12" s="79">
        <v>89131</v>
      </c>
      <c r="AA12" s="79">
        <v>1074</v>
      </c>
      <c r="AB12" s="79">
        <f aca="true" t="shared" si="3" ref="AB12:AC17">AD12+AF12</f>
        <v>24378</v>
      </c>
      <c r="AC12" s="79">
        <f t="shared" si="3"/>
        <v>410</v>
      </c>
      <c r="AD12" s="95">
        <v>17192</v>
      </c>
      <c r="AE12" s="95">
        <v>294</v>
      </c>
      <c r="AF12" s="79">
        <v>7186</v>
      </c>
      <c r="AG12" s="79">
        <v>116</v>
      </c>
      <c r="AH12" s="35"/>
    </row>
    <row r="13" spans="1:34" ht="15.75" customHeight="1">
      <c r="A13" s="167" t="s">
        <v>200</v>
      </c>
      <c r="B13" s="79">
        <f t="shared" si="0"/>
        <v>10422914</v>
      </c>
      <c r="C13" s="79">
        <f t="shared" si="0"/>
        <v>136925</v>
      </c>
      <c r="D13" s="79">
        <f t="shared" si="1"/>
        <v>10232780</v>
      </c>
      <c r="E13" s="79">
        <f t="shared" si="1"/>
        <v>135023</v>
      </c>
      <c r="F13" s="79">
        <v>265356</v>
      </c>
      <c r="G13" s="79">
        <v>201</v>
      </c>
      <c r="H13" s="79">
        <v>9002015</v>
      </c>
      <c r="I13" s="79">
        <v>113116</v>
      </c>
      <c r="J13" s="79">
        <v>102678</v>
      </c>
      <c r="K13" s="79">
        <v>789</v>
      </c>
      <c r="L13" s="79">
        <v>646</v>
      </c>
      <c r="M13" s="79">
        <v>14</v>
      </c>
      <c r="N13" s="79">
        <v>759394</v>
      </c>
      <c r="O13" s="79">
        <v>19046</v>
      </c>
      <c r="P13" s="79">
        <v>45377</v>
      </c>
      <c r="Q13" s="79">
        <v>47</v>
      </c>
      <c r="R13" s="79">
        <v>18761</v>
      </c>
      <c r="S13" s="79">
        <v>31</v>
      </c>
      <c r="T13" s="79">
        <v>38553</v>
      </c>
      <c r="U13" s="79">
        <v>1779</v>
      </c>
      <c r="V13" s="79">
        <f t="shared" si="2"/>
        <v>145421</v>
      </c>
      <c r="W13" s="79">
        <f t="shared" si="2"/>
        <v>1164</v>
      </c>
      <c r="X13" s="79">
        <v>55277</v>
      </c>
      <c r="Y13" s="79">
        <v>77</v>
      </c>
      <c r="Z13" s="79">
        <v>90144</v>
      </c>
      <c r="AA13" s="79">
        <v>1087</v>
      </c>
      <c r="AB13" s="79">
        <f t="shared" si="3"/>
        <v>44713</v>
      </c>
      <c r="AC13" s="79">
        <f t="shared" si="3"/>
        <v>738</v>
      </c>
      <c r="AD13" s="95">
        <v>29053</v>
      </c>
      <c r="AE13" s="95">
        <v>472</v>
      </c>
      <c r="AF13" s="79">
        <v>15660</v>
      </c>
      <c r="AG13" s="79">
        <v>266</v>
      </c>
      <c r="AH13" s="35"/>
    </row>
    <row r="14" spans="1:34" ht="15.75" customHeight="1">
      <c r="A14" s="167" t="s">
        <v>204</v>
      </c>
      <c r="B14" s="79">
        <f t="shared" si="0"/>
        <v>10445951</v>
      </c>
      <c r="C14" s="79">
        <f t="shared" si="0"/>
        <v>137125</v>
      </c>
      <c r="D14" s="79">
        <f t="shared" si="1"/>
        <v>10243592</v>
      </c>
      <c r="E14" s="79">
        <f t="shared" si="1"/>
        <v>135108</v>
      </c>
      <c r="F14" s="79">
        <v>266726</v>
      </c>
      <c r="G14" s="79">
        <v>203</v>
      </c>
      <c r="H14" s="79">
        <v>9005379</v>
      </c>
      <c r="I14" s="79">
        <v>113170</v>
      </c>
      <c r="J14" s="79">
        <v>104044</v>
      </c>
      <c r="K14" s="79">
        <v>805</v>
      </c>
      <c r="L14" s="79">
        <v>646</v>
      </c>
      <c r="M14" s="79">
        <v>14</v>
      </c>
      <c r="N14" s="79">
        <v>759419</v>
      </c>
      <c r="O14" s="79">
        <v>19048</v>
      </c>
      <c r="P14" s="79">
        <v>49555</v>
      </c>
      <c r="Q14" s="79">
        <v>52</v>
      </c>
      <c r="R14" s="79">
        <v>19315</v>
      </c>
      <c r="S14" s="79">
        <v>33</v>
      </c>
      <c r="T14" s="79">
        <v>38508</v>
      </c>
      <c r="U14" s="79">
        <v>1783</v>
      </c>
      <c r="V14" s="79">
        <f t="shared" si="2"/>
        <v>149851</v>
      </c>
      <c r="W14" s="79">
        <f t="shared" si="2"/>
        <v>1178</v>
      </c>
      <c r="X14" s="79">
        <v>59250</v>
      </c>
      <c r="Y14" s="79">
        <v>83</v>
      </c>
      <c r="Z14" s="79">
        <v>90601</v>
      </c>
      <c r="AA14" s="79">
        <v>1095</v>
      </c>
      <c r="AB14" s="79">
        <f t="shared" si="3"/>
        <v>52508</v>
      </c>
      <c r="AC14" s="79">
        <f t="shared" si="3"/>
        <v>839</v>
      </c>
      <c r="AD14" s="95">
        <v>36848</v>
      </c>
      <c r="AE14" s="95">
        <v>573</v>
      </c>
      <c r="AF14" s="79">
        <v>15660</v>
      </c>
      <c r="AG14" s="79">
        <v>266</v>
      </c>
      <c r="AH14" s="35"/>
    </row>
    <row r="15" spans="1:34" ht="15.75" customHeight="1">
      <c r="A15" s="167" t="s">
        <v>206</v>
      </c>
      <c r="B15" s="79">
        <f t="shared" si="0"/>
        <v>10481262</v>
      </c>
      <c r="C15" s="79">
        <f t="shared" si="0"/>
        <v>37342</v>
      </c>
      <c r="D15" s="79">
        <f t="shared" si="1"/>
        <v>10256412</v>
      </c>
      <c r="E15" s="79">
        <f t="shared" si="1"/>
        <v>35177</v>
      </c>
      <c r="F15" s="79">
        <v>272092</v>
      </c>
      <c r="G15" s="79">
        <v>207</v>
      </c>
      <c r="H15" s="79">
        <v>9006610</v>
      </c>
      <c r="I15" s="79">
        <v>13208</v>
      </c>
      <c r="J15" s="79">
        <v>104509</v>
      </c>
      <c r="K15" s="79">
        <v>817</v>
      </c>
      <c r="L15" s="79">
        <v>646</v>
      </c>
      <c r="M15" s="79">
        <v>14</v>
      </c>
      <c r="N15" s="79">
        <v>760078</v>
      </c>
      <c r="O15" s="79">
        <v>19050</v>
      </c>
      <c r="P15" s="79">
        <v>51982</v>
      </c>
      <c r="Q15" s="79">
        <v>56</v>
      </c>
      <c r="R15" s="79">
        <v>21882</v>
      </c>
      <c r="S15" s="79">
        <v>37</v>
      </c>
      <c r="T15" s="79">
        <v>38613</v>
      </c>
      <c r="U15" s="79">
        <v>1788</v>
      </c>
      <c r="V15" s="79">
        <f t="shared" si="2"/>
        <v>164891</v>
      </c>
      <c r="W15" s="79">
        <f t="shared" si="2"/>
        <v>1206</v>
      </c>
      <c r="X15" s="79">
        <v>73892</v>
      </c>
      <c r="Y15" s="79">
        <v>105</v>
      </c>
      <c r="Z15" s="79">
        <v>90999</v>
      </c>
      <c r="AA15" s="79">
        <v>1101</v>
      </c>
      <c r="AB15" s="79">
        <f t="shared" si="3"/>
        <v>59959</v>
      </c>
      <c r="AC15" s="79">
        <f t="shared" si="3"/>
        <v>959</v>
      </c>
      <c r="AD15" s="95">
        <v>44299</v>
      </c>
      <c r="AE15" s="95">
        <v>693</v>
      </c>
      <c r="AF15" s="79">
        <v>15660</v>
      </c>
      <c r="AG15" s="79">
        <v>266</v>
      </c>
      <c r="AH15" s="35"/>
    </row>
    <row r="16" spans="1:34" ht="15.75" customHeight="1">
      <c r="A16" s="167" t="s">
        <v>210</v>
      </c>
      <c r="B16" s="79">
        <f t="shared" si="0"/>
        <v>10508689</v>
      </c>
      <c r="C16" s="79">
        <f t="shared" si="0"/>
        <v>137514</v>
      </c>
      <c r="D16" s="79">
        <f t="shared" si="1"/>
        <v>10270517</v>
      </c>
      <c r="E16" s="79">
        <f t="shared" si="1"/>
        <v>135266</v>
      </c>
      <c r="F16" s="79">
        <v>275092</v>
      </c>
      <c r="G16" s="79">
        <v>207</v>
      </c>
      <c r="H16" s="79">
        <v>9007499</v>
      </c>
      <c r="I16" s="79">
        <v>113259</v>
      </c>
      <c r="J16" s="79">
        <v>104914</v>
      </c>
      <c r="K16" s="79">
        <v>836</v>
      </c>
      <c r="L16" s="79">
        <v>646</v>
      </c>
      <c r="M16" s="79">
        <v>14</v>
      </c>
      <c r="N16" s="79">
        <v>760035</v>
      </c>
      <c r="O16" s="79">
        <v>19056</v>
      </c>
      <c r="P16" s="79">
        <v>55984</v>
      </c>
      <c r="Q16" s="79">
        <v>63</v>
      </c>
      <c r="R16" s="79">
        <v>27734</v>
      </c>
      <c r="S16" s="79">
        <v>43</v>
      </c>
      <c r="T16" s="79">
        <v>38613</v>
      </c>
      <c r="U16" s="79">
        <v>1788</v>
      </c>
      <c r="V16" s="79">
        <f t="shared" si="2"/>
        <v>174407</v>
      </c>
      <c r="W16" s="79">
        <f t="shared" si="2"/>
        <v>1221</v>
      </c>
      <c r="X16" s="79">
        <v>82998</v>
      </c>
      <c r="Y16" s="79">
        <v>114</v>
      </c>
      <c r="Z16" s="79">
        <v>91409</v>
      </c>
      <c r="AA16" s="79">
        <v>1107</v>
      </c>
      <c r="AB16" s="79">
        <f t="shared" si="3"/>
        <v>63765</v>
      </c>
      <c r="AC16" s="79">
        <f t="shared" si="3"/>
        <v>1027</v>
      </c>
      <c r="AD16" s="95">
        <v>48105</v>
      </c>
      <c r="AE16" s="95">
        <v>761</v>
      </c>
      <c r="AF16" s="79">
        <v>15660</v>
      </c>
      <c r="AG16" s="79">
        <v>266</v>
      </c>
      <c r="AH16" s="35"/>
    </row>
    <row r="17" spans="1:34" ht="15.75" customHeight="1">
      <c r="A17" s="167" t="s">
        <v>216</v>
      </c>
      <c r="B17" s="79">
        <f t="shared" si="0"/>
        <v>10534010</v>
      </c>
      <c r="C17" s="79">
        <f t="shared" si="0"/>
        <v>137671</v>
      </c>
      <c r="D17" s="79">
        <f t="shared" si="1"/>
        <v>10282841</v>
      </c>
      <c r="E17" s="79">
        <f t="shared" si="1"/>
        <v>135343</v>
      </c>
      <c r="F17" s="79">
        <v>276188</v>
      </c>
      <c r="G17" s="79">
        <v>213</v>
      </c>
      <c r="H17" s="79">
        <f>9007852-1</f>
        <v>9007851</v>
      </c>
      <c r="I17" s="79">
        <v>113301</v>
      </c>
      <c r="J17" s="79">
        <v>105705</v>
      </c>
      <c r="K17" s="79">
        <v>846</v>
      </c>
      <c r="L17" s="79">
        <v>646</v>
      </c>
      <c r="M17" s="79">
        <v>14</v>
      </c>
      <c r="N17" s="79">
        <v>760035</v>
      </c>
      <c r="O17" s="79">
        <v>19056</v>
      </c>
      <c r="P17" s="79">
        <v>64127</v>
      </c>
      <c r="Q17" s="79">
        <v>70</v>
      </c>
      <c r="R17" s="79">
        <v>29640</v>
      </c>
      <c r="S17" s="79">
        <v>54</v>
      </c>
      <c r="T17" s="79">
        <v>38649</v>
      </c>
      <c r="U17" s="79">
        <v>1789</v>
      </c>
      <c r="V17" s="79">
        <f t="shared" si="2"/>
        <v>183920</v>
      </c>
      <c r="W17" s="79">
        <f t="shared" si="2"/>
        <v>1249</v>
      </c>
      <c r="X17" s="79">
        <v>92075</v>
      </c>
      <c r="Y17" s="79">
        <v>130</v>
      </c>
      <c r="Z17" s="79">
        <v>91845</v>
      </c>
      <c r="AA17" s="79">
        <v>1119</v>
      </c>
      <c r="AB17" s="79">
        <f t="shared" si="3"/>
        <v>67249</v>
      </c>
      <c r="AC17" s="79">
        <f t="shared" si="3"/>
        <v>1079</v>
      </c>
      <c r="AD17" s="95">
        <v>51420</v>
      </c>
      <c r="AE17" s="95">
        <v>811</v>
      </c>
      <c r="AF17" s="79">
        <v>15829</v>
      </c>
      <c r="AG17" s="79">
        <v>268</v>
      </c>
      <c r="AH17" s="35"/>
    </row>
    <row r="18" spans="1:34" ht="15.75" customHeight="1">
      <c r="A18" s="118" t="s">
        <v>219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95"/>
      <c r="AE18" s="95"/>
      <c r="AF18" s="79"/>
      <c r="AG18" s="79"/>
      <c r="AH18" s="35"/>
    </row>
    <row r="19" spans="1:34" ht="15.75" customHeight="1">
      <c r="A19" s="167" t="s">
        <v>221</v>
      </c>
      <c r="B19" s="79">
        <f aca="true" t="shared" si="4" ref="B19:C25">D19++V19+AB19</f>
        <v>5313472</v>
      </c>
      <c r="C19" s="79">
        <f t="shared" si="4"/>
        <v>69772</v>
      </c>
      <c r="D19" s="79">
        <f aca="true" t="shared" si="5" ref="D19:E25">F19+H19+J19+N19+P19+L19+R19+T19</f>
        <v>5296759</v>
      </c>
      <c r="E19" s="79">
        <f t="shared" si="5"/>
        <v>69632</v>
      </c>
      <c r="F19" s="79">
        <v>50070</v>
      </c>
      <c r="G19" s="79">
        <v>37</v>
      </c>
      <c r="H19" s="79">
        <v>4849354</v>
      </c>
      <c r="I19" s="79">
        <v>58836</v>
      </c>
      <c r="J19" s="79">
        <v>21026</v>
      </c>
      <c r="K19" s="79">
        <v>170</v>
      </c>
      <c r="L19" s="79">
        <v>323</v>
      </c>
      <c r="M19" s="79">
        <v>7</v>
      </c>
      <c r="N19" s="79">
        <v>342290</v>
      </c>
      <c r="O19" s="79">
        <v>9521</v>
      </c>
      <c r="P19" s="79">
        <v>8419</v>
      </c>
      <c r="Q19" s="79">
        <v>10</v>
      </c>
      <c r="R19" s="79">
        <v>1133</v>
      </c>
      <c r="S19" s="79">
        <v>5</v>
      </c>
      <c r="T19" s="79">
        <v>24144</v>
      </c>
      <c r="U19" s="79">
        <v>1046</v>
      </c>
      <c r="V19" s="79">
        <f aca="true" t="shared" si="6" ref="V19:W25">+X19+Z19</f>
        <v>10215</v>
      </c>
      <c r="W19" s="79">
        <f t="shared" si="6"/>
        <v>22</v>
      </c>
      <c r="X19" s="79">
        <v>9376</v>
      </c>
      <c r="Y19" s="79">
        <v>12</v>
      </c>
      <c r="Z19" s="79">
        <v>839</v>
      </c>
      <c r="AA19" s="79">
        <v>10</v>
      </c>
      <c r="AB19" s="79">
        <f aca="true" t="shared" si="7" ref="AB19:AC26">AD19+AF19</f>
        <v>6498</v>
      </c>
      <c r="AC19" s="79">
        <f t="shared" si="7"/>
        <v>118</v>
      </c>
      <c r="AD19" s="95">
        <v>2574</v>
      </c>
      <c r="AE19" s="95">
        <v>56</v>
      </c>
      <c r="AF19" s="79">
        <v>3924</v>
      </c>
      <c r="AG19" s="79">
        <v>62</v>
      </c>
      <c r="AH19" s="35"/>
    </row>
    <row r="20" spans="1:34" ht="15.75" customHeight="1">
      <c r="A20" s="167" t="s">
        <v>233</v>
      </c>
      <c r="B20" s="79">
        <f t="shared" si="4"/>
        <v>5346683</v>
      </c>
      <c r="C20" s="79">
        <f t="shared" si="4"/>
        <v>69992</v>
      </c>
      <c r="D20" s="79">
        <f t="shared" si="5"/>
        <v>5316433</v>
      </c>
      <c r="E20" s="79">
        <f t="shared" si="5"/>
        <v>69771</v>
      </c>
      <c r="F20" s="79">
        <v>56593</v>
      </c>
      <c r="G20" s="79">
        <v>46</v>
      </c>
      <c r="H20" s="79">
        <v>4855612</v>
      </c>
      <c r="I20" s="79">
        <v>58923</v>
      </c>
      <c r="J20" s="79">
        <v>21812</v>
      </c>
      <c r="K20" s="79">
        <v>183</v>
      </c>
      <c r="L20" s="79">
        <v>323</v>
      </c>
      <c r="M20" s="79">
        <v>7</v>
      </c>
      <c r="N20" s="79">
        <v>342797</v>
      </c>
      <c r="O20" s="79">
        <v>9535</v>
      </c>
      <c r="P20" s="79">
        <v>12135</v>
      </c>
      <c r="Q20" s="79">
        <v>15</v>
      </c>
      <c r="R20" s="79">
        <v>3157</v>
      </c>
      <c r="S20" s="79">
        <v>8</v>
      </c>
      <c r="T20" s="79">
        <v>24004</v>
      </c>
      <c r="U20" s="79">
        <v>1054</v>
      </c>
      <c r="V20" s="79">
        <f t="shared" si="6"/>
        <v>17653</v>
      </c>
      <c r="W20" s="79">
        <f t="shared" si="6"/>
        <v>35</v>
      </c>
      <c r="X20" s="79">
        <v>15899</v>
      </c>
      <c r="Y20" s="79">
        <v>19</v>
      </c>
      <c r="Z20" s="79">
        <v>1754</v>
      </c>
      <c r="AA20" s="79">
        <v>16</v>
      </c>
      <c r="AB20" s="79">
        <f t="shared" si="7"/>
        <v>12597</v>
      </c>
      <c r="AC20" s="79">
        <f t="shared" si="7"/>
        <v>186</v>
      </c>
      <c r="AD20" s="95">
        <v>8363</v>
      </c>
      <c r="AE20" s="95">
        <v>120</v>
      </c>
      <c r="AF20" s="79">
        <v>4234</v>
      </c>
      <c r="AG20" s="79">
        <v>66</v>
      </c>
      <c r="AH20" s="35"/>
    </row>
    <row r="21" spans="1:34" ht="15.75" customHeight="1">
      <c r="A21" s="167" t="s">
        <v>240</v>
      </c>
      <c r="B21" s="79">
        <f t="shared" si="4"/>
        <v>5372210</v>
      </c>
      <c r="C21" s="79">
        <f t="shared" si="4"/>
        <v>70189</v>
      </c>
      <c r="D21" s="79">
        <f t="shared" si="5"/>
        <v>5326249</v>
      </c>
      <c r="E21" s="79">
        <f t="shared" si="5"/>
        <v>69871</v>
      </c>
      <c r="F21" s="79">
        <v>58224</v>
      </c>
      <c r="G21" s="79">
        <v>47</v>
      </c>
      <c r="H21" s="79">
        <v>4860617</v>
      </c>
      <c r="I21" s="79">
        <v>58988</v>
      </c>
      <c r="J21" s="79">
        <v>23036</v>
      </c>
      <c r="K21" s="79">
        <v>200</v>
      </c>
      <c r="L21" s="79">
        <v>323</v>
      </c>
      <c r="M21" s="79">
        <v>7</v>
      </c>
      <c r="N21" s="79">
        <v>342865</v>
      </c>
      <c r="O21" s="79">
        <v>9537</v>
      </c>
      <c r="P21" s="79">
        <v>12135</v>
      </c>
      <c r="Q21" s="79">
        <v>15</v>
      </c>
      <c r="R21" s="79">
        <v>4940</v>
      </c>
      <c r="S21" s="79">
        <v>13</v>
      </c>
      <c r="T21" s="79">
        <v>24109</v>
      </c>
      <c r="U21" s="79">
        <v>1064</v>
      </c>
      <c r="V21" s="79">
        <f t="shared" si="6"/>
        <v>26980</v>
      </c>
      <c r="W21" s="79">
        <f t="shared" si="6"/>
        <v>52</v>
      </c>
      <c r="X21" s="79">
        <v>23966</v>
      </c>
      <c r="Y21" s="79">
        <v>29</v>
      </c>
      <c r="Z21" s="79">
        <v>3014</v>
      </c>
      <c r="AA21" s="79">
        <v>23</v>
      </c>
      <c r="AB21" s="79">
        <f t="shared" si="7"/>
        <v>18981</v>
      </c>
      <c r="AC21" s="79">
        <f t="shared" si="7"/>
        <v>266</v>
      </c>
      <c r="AD21" s="95">
        <v>14603</v>
      </c>
      <c r="AE21" s="95">
        <v>198</v>
      </c>
      <c r="AF21" s="79">
        <v>4378</v>
      </c>
      <c r="AG21" s="79">
        <v>68</v>
      </c>
      <c r="AH21" s="35"/>
    </row>
    <row r="22" spans="1:34" ht="15.75" customHeight="1">
      <c r="A22" s="167" t="s">
        <v>243</v>
      </c>
      <c r="B22" s="79">
        <f t="shared" si="4"/>
        <v>5392693</v>
      </c>
      <c r="C22" s="79">
        <f t="shared" si="4"/>
        <v>70295</v>
      </c>
      <c r="D22" s="79">
        <f t="shared" si="5"/>
        <v>5340432</v>
      </c>
      <c r="E22" s="79">
        <f t="shared" si="5"/>
        <v>69924</v>
      </c>
      <c r="F22" s="79">
        <v>58224</v>
      </c>
      <c r="G22" s="79">
        <v>47</v>
      </c>
      <c r="H22" s="79">
        <v>4861460</v>
      </c>
      <c r="I22" s="79">
        <v>59012</v>
      </c>
      <c r="J22" s="79">
        <v>23282</v>
      </c>
      <c r="K22" s="79">
        <v>208</v>
      </c>
      <c r="L22" s="79">
        <v>323</v>
      </c>
      <c r="M22" s="79">
        <v>7</v>
      </c>
      <c r="N22" s="79">
        <v>344433</v>
      </c>
      <c r="O22" s="79">
        <v>9542</v>
      </c>
      <c r="P22" s="79">
        <v>19786</v>
      </c>
      <c r="Q22" s="79">
        <v>22</v>
      </c>
      <c r="R22" s="79">
        <v>8766</v>
      </c>
      <c r="S22" s="79">
        <v>18</v>
      </c>
      <c r="T22" s="79">
        <v>24158</v>
      </c>
      <c r="U22" s="79">
        <v>1068</v>
      </c>
      <c r="V22" s="79">
        <f t="shared" si="6"/>
        <v>30015</v>
      </c>
      <c r="W22" s="79">
        <f t="shared" si="6"/>
        <v>62</v>
      </c>
      <c r="X22" s="79">
        <v>26408</v>
      </c>
      <c r="Y22" s="79">
        <v>34</v>
      </c>
      <c r="Z22" s="79">
        <v>3607</v>
      </c>
      <c r="AA22" s="79">
        <v>28</v>
      </c>
      <c r="AB22" s="79">
        <f t="shared" si="7"/>
        <v>22246</v>
      </c>
      <c r="AC22" s="79">
        <f t="shared" si="7"/>
        <v>309</v>
      </c>
      <c r="AD22" s="95">
        <v>17868</v>
      </c>
      <c r="AE22" s="95">
        <v>241</v>
      </c>
      <c r="AF22" s="79">
        <v>4378</v>
      </c>
      <c r="AG22" s="79">
        <v>68</v>
      </c>
      <c r="AH22" s="35"/>
    </row>
    <row r="23" spans="1:34" ht="15.75" customHeight="1">
      <c r="A23" s="167" t="s">
        <v>250</v>
      </c>
      <c r="B23" s="289">
        <f t="shared" si="4"/>
        <v>5417880</v>
      </c>
      <c r="C23" s="289">
        <f t="shared" si="4"/>
        <v>70396</v>
      </c>
      <c r="D23" s="289">
        <f t="shared" si="5"/>
        <v>5353083</v>
      </c>
      <c r="E23" s="289">
        <f t="shared" si="5"/>
        <v>69966</v>
      </c>
      <c r="F23" s="289">
        <v>58223</v>
      </c>
      <c r="G23" s="289">
        <v>47</v>
      </c>
      <c r="H23" s="289">
        <v>4862240</v>
      </c>
      <c r="I23" s="289">
        <v>59027</v>
      </c>
      <c r="J23" s="289">
        <v>23500</v>
      </c>
      <c r="K23" s="289">
        <v>213</v>
      </c>
      <c r="L23" s="289">
        <v>323</v>
      </c>
      <c r="M23" s="289">
        <v>7</v>
      </c>
      <c r="N23" s="289">
        <v>344467</v>
      </c>
      <c r="O23" s="289">
        <v>9545</v>
      </c>
      <c r="P23" s="289">
        <v>28585</v>
      </c>
      <c r="Q23" s="289">
        <v>30</v>
      </c>
      <c r="R23" s="289">
        <v>11620</v>
      </c>
      <c r="S23" s="289">
        <v>28</v>
      </c>
      <c r="T23" s="289">
        <v>24125</v>
      </c>
      <c r="U23" s="289">
        <v>1069</v>
      </c>
      <c r="V23" s="289">
        <f t="shared" si="6"/>
        <v>38823</v>
      </c>
      <c r="W23" s="289">
        <f t="shared" si="6"/>
        <v>73</v>
      </c>
      <c r="X23" s="289">
        <v>34921</v>
      </c>
      <c r="Y23" s="289">
        <v>43</v>
      </c>
      <c r="Z23" s="289">
        <v>3902</v>
      </c>
      <c r="AA23" s="289">
        <v>30</v>
      </c>
      <c r="AB23" s="289">
        <f t="shared" si="7"/>
        <v>25974</v>
      </c>
      <c r="AC23" s="289">
        <f t="shared" si="7"/>
        <v>357</v>
      </c>
      <c r="AD23" s="290">
        <v>21596</v>
      </c>
      <c r="AE23" s="290">
        <v>289</v>
      </c>
      <c r="AF23" s="289">
        <v>4378</v>
      </c>
      <c r="AG23" s="289">
        <v>68</v>
      </c>
      <c r="AH23" s="35"/>
    </row>
    <row r="24" spans="1:34" ht="15.75" customHeight="1">
      <c r="A24" s="167" t="s">
        <v>253</v>
      </c>
      <c r="B24" s="289">
        <f t="shared" si="4"/>
        <v>5440566</v>
      </c>
      <c r="C24" s="289">
        <f t="shared" si="4"/>
        <v>70513</v>
      </c>
      <c r="D24" s="289">
        <f t="shared" si="5"/>
        <v>5362211</v>
      </c>
      <c r="E24" s="289">
        <f t="shared" si="5"/>
        <v>70018</v>
      </c>
      <c r="F24" s="289">
        <v>61806</v>
      </c>
      <c r="G24" s="289">
        <v>49</v>
      </c>
      <c r="H24" s="289">
        <v>4862303</v>
      </c>
      <c r="I24" s="289">
        <v>59059</v>
      </c>
      <c r="J24" s="289">
        <v>24924</v>
      </c>
      <c r="K24" s="289">
        <v>223</v>
      </c>
      <c r="L24" s="289">
        <v>323</v>
      </c>
      <c r="M24" s="289">
        <v>7</v>
      </c>
      <c r="N24" s="289">
        <v>344460</v>
      </c>
      <c r="O24" s="289">
        <v>9546</v>
      </c>
      <c r="P24" s="289">
        <v>30728</v>
      </c>
      <c r="Q24" s="289">
        <v>32</v>
      </c>
      <c r="R24" s="289">
        <v>13542</v>
      </c>
      <c r="S24" s="289">
        <v>33</v>
      </c>
      <c r="T24" s="289">
        <v>24125</v>
      </c>
      <c r="U24" s="289">
        <v>1069</v>
      </c>
      <c r="V24" s="289">
        <f t="shared" si="6"/>
        <v>50653</v>
      </c>
      <c r="W24" s="289">
        <f t="shared" si="6"/>
        <v>101</v>
      </c>
      <c r="X24" s="289">
        <v>45239</v>
      </c>
      <c r="Y24" s="289">
        <v>57</v>
      </c>
      <c r="Z24" s="289">
        <v>5414</v>
      </c>
      <c r="AA24" s="289">
        <v>44</v>
      </c>
      <c r="AB24" s="289">
        <f t="shared" si="7"/>
        <v>27702</v>
      </c>
      <c r="AC24" s="289">
        <f t="shared" si="7"/>
        <v>394</v>
      </c>
      <c r="AD24" s="290">
        <v>23310</v>
      </c>
      <c r="AE24" s="290">
        <v>324</v>
      </c>
      <c r="AF24" s="289">
        <v>4392</v>
      </c>
      <c r="AG24" s="289">
        <v>70</v>
      </c>
      <c r="AH24" s="35"/>
    </row>
    <row r="25" spans="1:34" ht="15.75" customHeight="1">
      <c r="A25" s="167" t="s">
        <v>257</v>
      </c>
      <c r="B25" s="289">
        <f t="shared" si="4"/>
        <v>10775942</v>
      </c>
      <c r="C25" s="289">
        <f t="shared" si="4"/>
        <v>141123</v>
      </c>
      <c r="D25" s="289">
        <f t="shared" si="5"/>
        <v>10588118</v>
      </c>
      <c r="E25" s="289">
        <f t="shared" si="5"/>
        <v>139533</v>
      </c>
      <c r="F25" s="289">
        <v>63285</v>
      </c>
      <c r="G25" s="289">
        <v>50</v>
      </c>
      <c r="H25" s="289">
        <v>9748109</v>
      </c>
      <c r="I25" s="289">
        <v>117965</v>
      </c>
      <c r="J25" s="289">
        <v>25507</v>
      </c>
      <c r="K25" s="289">
        <v>232</v>
      </c>
      <c r="L25" s="289">
        <v>516</v>
      </c>
      <c r="M25" s="289">
        <v>12</v>
      </c>
      <c r="N25" s="289">
        <v>648903</v>
      </c>
      <c r="O25" s="289">
        <v>18978</v>
      </c>
      <c r="P25" s="289">
        <v>34822</v>
      </c>
      <c r="Q25" s="289">
        <v>35</v>
      </c>
      <c r="R25" s="289">
        <v>15671</v>
      </c>
      <c r="S25" s="289">
        <v>38</v>
      </c>
      <c r="T25" s="289">
        <v>51305</v>
      </c>
      <c r="U25" s="289">
        <v>2223</v>
      </c>
      <c r="V25" s="289">
        <f t="shared" si="6"/>
        <v>153521</v>
      </c>
      <c r="W25" s="289">
        <f t="shared" si="6"/>
        <v>1107</v>
      </c>
      <c r="X25" s="289">
        <v>53458</v>
      </c>
      <c r="Y25" s="289">
        <v>68</v>
      </c>
      <c r="Z25" s="289">
        <v>100063</v>
      </c>
      <c r="AA25" s="289">
        <v>1039</v>
      </c>
      <c r="AB25" s="289">
        <f t="shared" si="7"/>
        <v>34303</v>
      </c>
      <c r="AC25" s="289">
        <f t="shared" si="7"/>
        <v>483</v>
      </c>
      <c r="AD25" s="290">
        <v>28766</v>
      </c>
      <c r="AE25" s="290">
        <v>399</v>
      </c>
      <c r="AF25" s="289">
        <v>5537</v>
      </c>
      <c r="AG25" s="289">
        <v>84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99.99999999999999</v>
      </c>
      <c r="E26" s="99">
        <f>G26+I26+K26+M26+O26+Q26+S26+U26</f>
        <v>100.00000000000001</v>
      </c>
      <c r="F26" s="225">
        <f>ROUND(F25/$D$25*100,2)</f>
        <v>0.6</v>
      </c>
      <c r="G26" s="225">
        <f>ROUND(G25/$E$25*100,2)</f>
        <v>0.04</v>
      </c>
      <c r="H26" s="225">
        <f>ROUND(H25/$D$25*100,2)</f>
        <v>92.07</v>
      </c>
      <c r="I26" s="225">
        <f>ROUND(I25/$E$25*100,2)-0.01</f>
        <v>84.53</v>
      </c>
      <c r="J26" s="225">
        <f>ROUND(J25/$D$25*100,2)</f>
        <v>0.24</v>
      </c>
      <c r="K26" s="225">
        <f>ROUND(K25/$E$25*100,2)</f>
        <v>0.17</v>
      </c>
      <c r="L26" s="225">
        <f>ROUND(L25/$D$25*100,2)</f>
        <v>0</v>
      </c>
      <c r="M26" s="225">
        <f>ROUND(M25/$E$25*100,2)</f>
        <v>0.01</v>
      </c>
      <c r="N26" s="225">
        <f>ROUND(N25/$D$25*100,2)</f>
        <v>6.13</v>
      </c>
      <c r="O26" s="225">
        <f>ROUND(O25/$E$25*100,2)</f>
        <v>13.6</v>
      </c>
      <c r="P26" s="225">
        <f>ROUND(P25/$D$25*100,2)</f>
        <v>0.33</v>
      </c>
      <c r="Q26" s="225">
        <f>ROUND(Q25/$E$25*100,2)</f>
        <v>0.03</v>
      </c>
      <c r="R26" s="225">
        <f>ROUND(R25/$D$25*100,2)</f>
        <v>0.15</v>
      </c>
      <c r="S26" s="225">
        <f>ROUND(S25/$E$25*100,2)</f>
        <v>0.03</v>
      </c>
      <c r="T26" s="225">
        <f>ROUND(T25/$D$25*100,2)</f>
        <v>0.48</v>
      </c>
      <c r="U26" s="225">
        <f>ROUND(U25/$E$25*100,2)</f>
        <v>1.59</v>
      </c>
      <c r="V26" s="99">
        <f>X26+Z26</f>
        <v>100</v>
      </c>
      <c r="W26" s="99">
        <f>Y26+AA26</f>
        <v>100</v>
      </c>
      <c r="X26" s="99">
        <f>ROUND(X25/$V$25*100,2)</f>
        <v>34.82</v>
      </c>
      <c r="Y26" s="99">
        <f>ROUND(Y25/$W$25*100,2)</f>
        <v>6.14</v>
      </c>
      <c r="Z26" s="99">
        <f>ROUND(Z25/$V$25*100,2)</f>
        <v>65.18</v>
      </c>
      <c r="AA26" s="99">
        <f>ROUND(AA25/$W$25*100,2)</f>
        <v>93.86</v>
      </c>
      <c r="AB26" s="99">
        <f t="shared" si="7"/>
        <v>100</v>
      </c>
      <c r="AC26" s="99">
        <f t="shared" si="7"/>
        <v>100</v>
      </c>
      <c r="AD26" s="99">
        <f>ROUND(AD25/$AB$25*100,2)</f>
        <v>83.86</v>
      </c>
      <c r="AE26" s="99">
        <f>ROUND(AE25/$AC$25*100,2)</f>
        <v>82.61</v>
      </c>
      <c r="AF26" s="99">
        <f>ROUND(AF25/$AB$25*100,2)</f>
        <v>16.14</v>
      </c>
      <c r="AG26" s="99">
        <f>ROUND(AG25/$AC$25*100,2)</f>
        <v>17.39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7"/>
      <c r="AH27" s="80"/>
    </row>
    <row r="28" spans="1:44" s="69" customFormat="1" ht="15.75" customHeight="1">
      <c r="A28" s="122" t="s">
        <v>73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2008-08-21T06:30:58Z</cp:lastPrinted>
  <dcterms:created xsi:type="dcterms:W3CDTF">1997-08-07T07:20:16Z</dcterms:created>
  <dcterms:modified xsi:type="dcterms:W3CDTF">2008-08-27T01:57:45Z</dcterms:modified>
  <cp:category/>
  <cp:version/>
  <cp:contentType/>
  <cp:contentStatus/>
</cp:coreProperties>
</file>