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12255" windowHeight="8685" tabRatio="615" firstSheet="1" activeTab="2"/>
  </bookViews>
  <sheets>
    <sheet name="表頭" sheetId="1" r:id="rId1"/>
    <sheet name="表1" sheetId="2" r:id="rId2"/>
    <sheet name="表2" sheetId="3" r:id="rId3"/>
    <sheet name="表3" sheetId="4" r:id="rId4"/>
    <sheet name="表4" sheetId="5" r:id="rId5"/>
    <sheet name="附表5" sheetId="6" r:id="rId6"/>
    <sheet name="附表5-1政" sheetId="7" r:id="rId7"/>
    <sheet name="附表5-2公" sheetId="8" r:id="rId8"/>
    <sheet name="附表5-3-教" sheetId="9" r:id="rId9"/>
    <sheet name="附表5-4-軍" sheetId="10" r:id="rId10"/>
  </sheets>
  <definedNames>
    <definedName name="_xlnm.Print_Area" localSheetId="1">'表1'!$A:$G</definedName>
    <definedName name="_xlnm.Print_Area" localSheetId="2">'表2'!$B$3:$Y$29</definedName>
    <definedName name="_xlnm.Print_Area" localSheetId="3">'表3'!$A$1:$O$27</definedName>
    <definedName name="_xlnm.Print_Area" localSheetId="4">'表4'!$A$1:$AC$28</definedName>
    <definedName name="_xlnm.Print_Area" localSheetId="0">'表頭'!$A$1:$F$18</definedName>
    <definedName name="_xlnm.Print_Area" localSheetId="5">'附表5'!$A$1:$AG$30</definedName>
  </definedNames>
  <calcPr fullCalcOnLoad="1"/>
</workbook>
</file>

<file path=xl/sharedStrings.xml><?xml version="1.0" encoding="utf-8"?>
<sst xmlns="http://schemas.openxmlformats.org/spreadsheetml/2006/main" count="618" uniqueCount="243">
  <si>
    <t>公務人員退休撫卹基金</t>
  </si>
  <si>
    <t xml:space="preserve">     公務人員退休撫卹基金監理委員會</t>
  </si>
  <si>
    <t xml:space="preserve">     公務人員退休撫卹基金管理委員會</t>
  </si>
  <si>
    <t xml:space="preserve">                                 </t>
  </si>
  <si>
    <t>一. 參加公務人員退休撫卹基金機關(構)學校數</t>
  </si>
  <si>
    <t>合  計</t>
  </si>
  <si>
    <t>中央政府</t>
  </si>
  <si>
    <t>省市政府</t>
  </si>
  <si>
    <t>縣市政府</t>
  </si>
  <si>
    <t>鄉鎮</t>
  </si>
  <si>
    <t>市公所</t>
  </si>
  <si>
    <t>期底結構比</t>
  </si>
  <si>
    <r>
      <t>二</t>
    </r>
    <r>
      <rPr>
        <b/>
        <sz val="12"/>
        <rFont val="標楷體"/>
        <family val="4"/>
      </rPr>
      <t>.參加公務人員退休撫卹基金人數</t>
    </r>
  </si>
  <si>
    <t>各級政府</t>
  </si>
  <si>
    <t>合計</t>
  </si>
  <si>
    <t>公務人員</t>
  </si>
  <si>
    <t>教育人員</t>
  </si>
  <si>
    <t>軍職人員</t>
  </si>
  <si>
    <t>小計</t>
  </si>
  <si>
    <t>三.公務人員退休撫卹基金收支表</t>
  </si>
  <si>
    <t>當月數</t>
  </si>
  <si>
    <t>累計數</t>
  </si>
  <si>
    <t>賸餘</t>
  </si>
  <si>
    <t>收入</t>
  </si>
  <si>
    <t>支出</t>
  </si>
  <si>
    <t>(短絀)</t>
  </si>
  <si>
    <t>基金收入</t>
  </si>
  <si>
    <t>財務收入</t>
  </si>
  <si>
    <t>其他收入</t>
  </si>
  <si>
    <t>退撫支出</t>
  </si>
  <si>
    <t>財務支出</t>
  </si>
  <si>
    <t>存放金融機構</t>
  </si>
  <si>
    <t>購買票券</t>
  </si>
  <si>
    <t>購買債券</t>
  </si>
  <si>
    <t>預付款項</t>
  </si>
  <si>
    <t>應收款項</t>
  </si>
  <si>
    <t>總計</t>
  </si>
  <si>
    <t>支票存款</t>
  </si>
  <si>
    <t>短期票券</t>
  </si>
  <si>
    <t>公司債</t>
  </si>
  <si>
    <t>股票</t>
  </si>
  <si>
    <t>受益憑證</t>
  </si>
  <si>
    <t>撫                    卹</t>
  </si>
  <si>
    <t>合   計</t>
  </si>
  <si>
    <t>一次退休(伍)金</t>
  </si>
  <si>
    <t>月退休金(俸)</t>
  </si>
  <si>
    <t>再一次加發補償金</t>
  </si>
  <si>
    <t>資遣</t>
  </si>
  <si>
    <t>一次撫卹金</t>
  </si>
  <si>
    <t>年撫卹金</t>
  </si>
  <si>
    <t>一次撫慰金</t>
  </si>
  <si>
    <t>月撫慰金</t>
  </si>
  <si>
    <t>金額</t>
  </si>
  <si>
    <t xml:space="preserve"> 總   計</t>
  </si>
  <si>
    <t>兼 領</t>
  </si>
  <si>
    <t>教育人員</t>
  </si>
  <si>
    <r>
      <t>公營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事業機構</t>
    </r>
  </si>
  <si>
    <r>
      <t>鄉鎮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市公所</t>
    </r>
  </si>
  <si>
    <t>人次</t>
  </si>
  <si>
    <t>動態統計指標資料</t>
  </si>
  <si>
    <t>政務人員</t>
  </si>
  <si>
    <t>整理收入</t>
  </si>
  <si>
    <t>因公傷病退休金</t>
  </si>
  <si>
    <t>離職退費</t>
  </si>
  <si>
    <r>
      <t xml:space="preserve">退                    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標楷體"/>
        <family val="4"/>
      </rPr>
      <t>休</t>
    </r>
  </si>
  <si>
    <t>未併計年資退費</t>
  </si>
  <si>
    <t>合計</t>
  </si>
  <si>
    <t>退              出</t>
  </si>
  <si>
    <t xml:space="preserve"> </t>
  </si>
  <si>
    <r>
      <t xml:space="preserve">            2.</t>
    </r>
    <r>
      <rPr>
        <sz val="8"/>
        <rFont val="標楷體"/>
        <family val="4"/>
      </rPr>
      <t>軍職人員係於每年一月一日及七月一日撥付月退休俸、月撫慰金、因公傷病贍養金、一月五日撥付年撫卹金。</t>
    </r>
  </si>
  <si>
    <t>年度別</t>
  </si>
  <si>
    <t>年度別</t>
  </si>
  <si>
    <r>
      <t xml:space="preserve">            2</t>
    </r>
    <r>
      <rPr>
        <sz val="8"/>
        <rFont val="標楷體"/>
        <family val="4"/>
      </rPr>
      <t>.公務人員係於每年一月十六日、七月十六日撥付月退休金、月撫慰金、及七月十六日撥付年撫卹金。</t>
    </r>
  </si>
  <si>
    <r>
      <t xml:space="preserve">            2</t>
    </r>
    <r>
      <rPr>
        <sz val="8"/>
        <rFont val="標楷體"/>
        <family val="4"/>
      </rPr>
      <t>.教育人員係於每年一月十六日、七月十六日撥付月退休金、月撫慰金、及七月十六日撥付年撫卹金。</t>
    </r>
  </si>
  <si>
    <r>
      <t>五之二. 公務人員退休撫卹基金支出明細附表-</t>
    </r>
    <r>
      <rPr>
        <b/>
        <sz val="12"/>
        <rFont val="標楷體"/>
        <family val="4"/>
      </rPr>
      <t>公務人員</t>
    </r>
  </si>
  <si>
    <r>
      <t>五之三. 公務人員退休撫卹基金支出明細附表-</t>
    </r>
    <r>
      <rPr>
        <b/>
        <sz val="12"/>
        <rFont val="標楷體"/>
        <family val="4"/>
      </rPr>
      <t>教育人員</t>
    </r>
  </si>
  <si>
    <r>
      <t>五之四. 公務人員退休撫卹基金支出明細附表-</t>
    </r>
    <r>
      <rPr>
        <b/>
        <sz val="12"/>
        <rFont val="標楷體"/>
        <family val="4"/>
      </rPr>
      <t>軍職人員</t>
    </r>
  </si>
  <si>
    <r>
      <t xml:space="preserve">            3</t>
    </r>
    <r>
      <rPr>
        <sz val="8"/>
        <rFont val="標楷體"/>
        <family val="4"/>
      </rPr>
      <t>.本表各月之值係指截至當年度該月之累計值。</t>
    </r>
  </si>
  <si>
    <r>
      <t>91</t>
    </r>
    <r>
      <rPr>
        <b/>
        <i/>
        <sz val="10"/>
        <rFont val="標楷體"/>
        <family val="4"/>
      </rPr>
      <t>年度</t>
    </r>
  </si>
  <si>
    <r>
      <t>二</t>
    </r>
    <r>
      <rPr>
        <b/>
        <sz val="12"/>
        <rFont val="標楷體"/>
        <family val="4"/>
      </rPr>
      <t>.參加公務人員退休撫卹基金人數(續)</t>
    </r>
  </si>
  <si>
    <r>
      <t>五之二. 公務人員退休撫卹基金支出明細附表-</t>
    </r>
    <r>
      <rPr>
        <b/>
        <sz val="12"/>
        <rFont val="標楷體"/>
        <family val="4"/>
      </rPr>
      <t>公務人員(續)</t>
    </r>
  </si>
  <si>
    <r>
      <t>五之三. 公務人員退休撫卹基金支出明細附表-</t>
    </r>
    <r>
      <rPr>
        <b/>
        <sz val="12"/>
        <rFont val="標楷體"/>
        <family val="4"/>
      </rPr>
      <t>教育人員(續)</t>
    </r>
  </si>
  <si>
    <r>
      <t>五之四. 公務人員退休撫卹基金支出明細附表-</t>
    </r>
    <r>
      <rPr>
        <b/>
        <sz val="12"/>
        <rFont val="標楷體"/>
        <family val="4"/>
      </rPr>
      <t>軍職人員(續)</t>
    </r>
  </si>
  <si>
    <t>人次</t>
  </si>
  <si>
    <r>
      <t>92</t>
    </r>
    <r>
      <rPr>
        <b/>
        <i/>
        <sz val="12"/>
        <rFont val="標楷體"/>
        <family val="4"/>
      </rPr>
      <t>年度</t>
    </r>
  </si>
  <si>
    <r>
      <t>92</t>
    </r>
    <r>
      <rPr>
        <b/>
        <i/>
        <sz val="10"/>
        <rFont val="標楷體"/>
        <family val="4"/>
      </rPr>
      <t>年度</t>
    </r>
  </si>
  <si>
    <t>91年度</t>
  </si>
  <si>
    <t>92年度</t>
  </si>
  <si>
    <t>91年度</t>
  </si>
  <si>
    <t>92年度</t>
  </si>
  <si>
    <t>公債</t>
  </si>
  <si>
    <t>單位：新台幣千元；%</t>
  </si>
  <si>
    <r>
      <t>單位：人；</t>
    </r>
    <r>
      <rPr>
        <sz val="10"/>
        <rFont val="Times New Roman"/>
        <family val="1"/>
      </rPr>
      <t>%</t>
    </r>
  </si>
  <si>
    <r>
      <t>單位：個；</t>
    </r>
    <r>
      <rPr>
        <sz val="12"/>
        <rFont val="Times New Roman"/>
        <family val="1"/>
      </rPr>
      <t>%</t>
    </r>
  </si>
  <si>
    <t>單位：新臺幣千元；人次；%</t>
  </si>
  <si>
    <r>
      <t>退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休</t>
    </r>
  </si>
  <si>
    <t>公營事業機構</t>
  </si>
  <si>
    <t>93年度</t>
  </si>
  <si>
    <r>
      <t>備註：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本表為配合精算需要，所支付之退撫支出係以人次統計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例如：舊案支領月退休金人員於九十二年一月及七月各支領一次月退休金，在九十二年度之人次計算中，即累計支付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人次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。</t>
    </r>
  </si>
  <si>
    <t>其他支出</t>
  </si>
  <si>
    <t>備註：政務人員因「政務人員退職撫卹條例」通過，已於九十三年一月一日起不再參加退撫基金。</t>
  </si>
  <si>
    <t xml:space="preserve"> </t>
  </si>
  <si>
    <t>94年度</t>
  </si>
  <si>
    <t>94年度</t>
  </si>
  <si>
    <t>93年度</t>
  </si>
  <si>
    <t>92年度</t>
  </si>
  <si>
    <t>權益調整數</t>
  </si>
  <si>
    <t>四.公務人員退休撫卹基金資產明細表</t>
  </si>
  <si>
    <t>四.公務人員退休撫卹基金資產明細表(續)</t>
  </si>
  <si>
    <t xml:space="preserve">    單位：新台幣千元；%</t>
  </si>
  <si>
    <t>單位：新台幣千元；%</t>
  </si>
  <si>
    <t>年度別</t>
  </si>
  <si>
    <r>
      <t xml:space="preserve">                                </t>
    </r>
    <r>
      <rPr>
        <sz val="8"/>
        <rFont val="標楷體"/>
        <family val="4"/>
      </rPr>
      <t>購買有價證券</t>
    </r>
  </si>
  <si>
    <t>其他短期投資</t>
  </si>
  <si>
    <t>委託經營</t>
  </si>
  <si>
    <t>其他資產</t>
  </si>
  <si>
    <t>定期儲蓄存款</t>
  </si>
  <si>
    <t>活期儲蓄存款</t>
  </si>
  <si>
    <t>外幣存款</t>
  </si>
  <si>
    <t>抵押債券</t>
  </si>
  <si>
    <t>信託財產</t>
  </si>
  <si>
    <t>國內</t>
  </si>
  <si>
    <t>國外</t>
  </si>
  <si>
    <t>91年度</t>
  </si>
  <si>
    <t>92年度</t>
  </si>
  <si>
    <t>93年度</t>
  </si>
  <si>
    <t>94年度</t>
  </si>
  <si>
    <t>五. 公務人員退休撫卹基金支出明細表</t>
  </si>
  <si>
    <t>五. 公務人員退休撫卹基金支出明細表(續)</t>
  </si>
  <si>
    <t>單位：新臺幣千元；人次；%</t>
  </si>
  <si>
    <t xml:space="preserve"> </t>
  </si>
  <si>
    <t>年度別</t>
  </si>
  <si>
    <t xml:space="preserve"> 總   計</t>
  </si>
  <si>
    <r>
      <t>退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休</t>
    </r>
  </si>
  <si>
    <t>退              出</t>
  </si>
  <si>
    <t>因公傷病退休金</t>
  </si>
  <si>
    <t>兼 領</t>
  </si>
  <si>
    <t>合計</t>
  </si>
  <si>
    <t>離職退費</t>
  </si>
  <si>
    <t>未併計年資退費</t>
  </si>
  <si>
    <t>人次</t>
  </si>
  <si>
    <t>91年度</t>
  </si>
  <si>
    <t>92年度</t>
  </si>
  <si>
    <t>93年度</t>
  </si>
  <si>
    <t>94年度</t>
  </si>
  <si>
    <r>
      <t>備註：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本表為配合精算需要，所支付之退撫支出係以人次統計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例如：舊案支領月退休金人員於九十二年一月及七月各支領一次月退休金，在九十二年度之人次計算中，即累計支付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人次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。</t>
    </r>
  </si>
  <si>
    <r>
      <t xml:space="preserve">            2.</t>
    </r>
    <r>
      <rPr>
        <sz val="8"/>
        <rFont val="標楷體"/>
        <family val="4"/>
      </rPr>
      <t>軍職人員係於每年一月一日及七月一日撥付月退休俸、月撫慰金、因公傷病贍養金、一月五日撥付年撫卹金。</t>
    </r>
  </si>
  <si>
    <r>
      <t xml:space="preserve">            3</t>
    </r>
    <r>
      <rPr>
        <sz val="8"/>
        <rFont val="標楷體"/>
        <family val="4"/>
      </rPr>
      <t>.政務、公務及教育人員係於每年一月十六日、七月十六日撥付月退休金、月撫慰金、及七月十六日撥付年撫卹金。</t>
    </r>
  </si>
  <si>
    <r>
      <t xml:space="preserve">            4</t>
    </r>
    <r>
      <rPr>
        <sz val="8"/>
        <rFont val="標楷體"/>
        <family val="4"/>
      </rPr>
      <t>.本表各月之值係指截至當年度該月之累計值。</t>
    </r>
  </si>
  <si>
    <r>
      <t>五之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一. 公務人員退休撫卹基金支出明細附表-</t>
    </r>
    <r>
      <rPr>
        <b/>
        <sz val="12"/>
        <rFont val="標楷體"/>
        <family val="4"/>
      </rPr>
      <t>政務人員</t>
    </r>
  </si>
  <si>
    <r>
      <t>五之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一. 公務人員退休撫卹基金支出明細附表-</t>
    </r>
    <r>
      <rPr>
        <b/>
        <sz val="12"/>
        <rFont val="標楷體"/>
        <family val="4"/>
      </rPr>
      <t>政務人員(續)</t>
    </r>
  </si>
  <si>
    <t>單位：新臺幣千元；人次；%</t>
  </si>
  <si>
    <t xml:space="preserve"> </t>
  </si>
  <si>
    <t xml:space="preserve"> 總   計</t>
  </si>
  <si>
    <r>
      <t>退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休</t>
    </r>
  </si>
  <si>
    <t>退              出</t>
  </si>
  <si>
    <t>年度別</t>
  </si>
  <si>
    <t>因公傷病退休金</t>
  </si>
  <si>
    <t>兼 領</t>
  </si>
  <si>
    <t>合計</t>
  </si>
  <si>
    <t>離職退費</t>
  </si>
  <si>
    <t>未併計年資退費</t>
  </si>
  <si>
    <t>人次</t>
  </si>
  <si>
    <t>91年度</t>
  </si>
  <si>
    <t>92年度</t>
  </si>
  <si>
    <t>94年度</t>
  </si>
  <si>
    <r>
      <t>備註：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本表為配合精算需要，所支付之退撫支出係以人次統計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例如：舊案支領月退休金人員於九十二年一月及七月各支領一次月退休金，在九十二年度之人次計算中，即累計支付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人次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。</t>
    </r>
  </si>
  <si>
    <r>
      <t xml:space="preserve">            2</t>
    </r>
    <r>
      <rPr>
        <sz val="8"/>
        <rFont val="標楷體"/>
        <family val="4"/>
      </rPr>
      <t>.政務人員係於每年一月十六日、七月十六日撥付月退休金、月撫慰金、及七月十六日撥付年撫卹金。</t>
    </r>
  </si>
  <si>
    <r>
      <t xml:space="preserve">            3</t>
    </r>
    <r>
      <rPr>
        <sz val="8"/>
        <rFont val="標楷體"/>
        <family val="4"/>
      </rPr>
      <t>.本表各月之值係指截至當年度該月之累計值。</t>
    </r>
  </si>
  <si>
    <t>一次退休(伍)金</t>
  </si>
  <si>
    <r>
      <t xml:space="preserve">退                    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標楷體"/>
        <family val="4"/>
      </rPr>
      <t>休</t>
    </r>
  </si>
  <si>
    <t>95年度</t>
  </si>
  <si>
    <t>備供出售之金融資產評價損益</t>
  </si>
  <si>
    <t>投資評價利益及匯兌利益</t>
  </si>
  <si>
    <t>投資評價損失及匯兌損失</t>
  </si>
  <si>
    <t>金融債券</t>
  </si>
  <si>
    <t>96年度</t>
  </si>
  <si>
    <t>96年12月</t>
  </si>
  <si>
    <t>97年度</t>
  </si>
  <si>
    <t>97年度</t>
  </si>
  <si>
    <t>97年1月</t>
  </si>
  <si>
    <t>國內</t>
  </si>
  <si>
    <t>國外</t>
  </si>
  <si>
    <t>合計</t>
  </si>
  <si>
    <t>97年2月</t>
  </si>
  <si>
    <t>97年3月</t>
  </si>
  <si>
    <t>97年4月</t>
  </si>
  <si>
    <t>97年5月</t>
  </si>
  <si>
    <t>97年6月</t>
  </si>
  <si>
    <t>97年7月</t>
  </si>
  <si>
    <t>97年度</t>
  </si>
  <si>
    <t>97年8月</t>
  </si>
  <si>
    <t>97年9月</t>
  </si>
  <si>
    <t>96年12月</t>
  </si>
  <si>
    <r>
      <t>96年12月</t>
    </r>
  </si>
  <si>
    <t>97年1月</t>
  </si>
  <si>
    <r>
      <t>97年2月</t>
    </r>
  </si>
  <si>
    <r>
      <t>97年3月</t>
    </r>
  </si>
  <si>
    <r>
      <t>97年4月</t>
    </r>
  </si>
  <si>
    <r>
      <t>97年5月</t>
    </r>
  </si>
  <si>
    <r>
      <t>97年6月</t>
    </r>
  </si>
  <si>
    <r>
      <t>97年7月</t>
    </r>
  </si>
  <si>
    <r>
      <t>97年8月</t>
    </r>
  </si>
  <si>
    <r>
      <t>96年12月</t>
    </r>
  </si>
  <si>
    <r>
      <t>97年1月</t>
    </r>
  </si>
  <si>
    <r>
      <t>97年2月</t>
    </r>
  </si>
  <si>
    <r>
      <t>97年3月</t>
    </r>
  </si>
  <si>
    <r>
      <t>97年4月</t>
    </r>
  </si>
  <si>
    <r>
      <t>97年5月</t>
    </r>
  </si>
  <si>
    <r>
      <t>97年6月</t>
    </r>
  </si>
  <si>
    <r>
      <t>97年7月</t>
    </r>
  </si>
  <si>
    <r>
      <t>97年8月</t>
    </r>
  </si>
  <si>
    <r>
      <t>96年12月</t>
    </r>
  </si>
  <si>
    <r>
      <t>97年2月</t>
    </r>
  </si>
  <si>
    <r>
      <t>97年3月</t>
    </r>
  </si>
  <si>
    <r>
      <t>97年4月</t>
    </r>
  </si>
  <si>
    <r>
      <t>97年5月</t>
    </r>
  </si>
  <si>
    <r>
      <t>97年6月</t>
    </r>
  </si>
  <si>
    <r>
      <t>97年7月</t>
    </r>
  </si>
  <si>
    <r>
      <t>97年8月</t>
    </r>
  </si>
  <si>
    <t>97年2月</t>
  </si>
  <si>
    <t>97年3月</t>
  </si>
  <si>
    <t>97年4月</t>
  </si>
  <si>
    <t>97年5月</t>
  </si>
  <si>
    <t>97年6月</t>
  </si>
  <si>
    <t>97年7月</t>
  </si>
  <si>
    <t>97年8月</t>
  </si>
  <si>
    <t>97年9月</t>
  </si>
  <si>
    <t>97年9月</t>
  </si>
  <si>
    <r>
      <t>97年9月</t>
    </r>
  </si>
  <si>
    <r>
      <t>97年9月</t>
    </r>
  </si>
  <si>
    <r>
      <t>97年9月</t>
    </r>
  </si>
  <si>
    <t>97年10月</t>
  </si>
  <si>
    <r>
      <t>97年10月</t>
    </r>
  </si>
  <si>
    <r>
      <t>97年10月</t>
    </r>
  </si>
  <si>
    <t>97年11月</t>
  </si>
  <si>
    <r>
      <t>97年11月</t>
    </r>
  </si>
  <si>
    <r>
      <t>97年11月</t>
    </r>
  </si>
  <si>
    <r>
      <t>97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月</t>
    </r>
  </si>
  <si>
    <r>
      <t>中華民國</t>
    </r>
    <r>
      <rPr>
        <sz val="12"/>
        <rFont val="Times New Roman"/>
        <family val="1"/>
      </rPr>
      <t>98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月出版</t>
    </r>
  </si>
  <si>
    <t>97年12月</t>
  </si>
  <si>
    <r>
      <t>97年12月</t>
    </r>
  </si>
  <si>
    <r>
      <t>97年12月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</si>
</sst>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0.00_);[Red]\(0.00\)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50">
    <font>
      <sz val="12"/>
      <name val="Times New Roman"/>
      <family val="1"/>
    </font>
    <font>
      <sz val="12"/>
      <color indexed="8"/>
      <name val="新細明體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華康楷書體W5"/>
      <family val="1"/>
    </font>
    <font>
      <sz val="10"/>
      <name val="Times New Roman"/>
      <family val="1"/>
    </font>
    <font>
      <sz val="11"/>
      <name val="華康楷書體W5"/>
      <family val="1"/>
    </font>
    <font>
      <sz val="10"/>
      <name val="華康楷書體W5"/>
      <family val="1"/>
    </font>
    <font>
      <sz val="12"/>
      <name val="標楷體"/>
      <family val="4"/>
    </font>
    <font>
      <sz val="18"/>
      <name val="華康楷書體W5"/>
      <family val="1"/>
    </font>
    <font>
      <sz val="8"/>
      <name val="華康楷書體W5"/>
      <family val="1"/>
    </font>
    <font>
      <sz val="8"/>
      <name val="Times New Roman"/>
      <family val="1"/>
    </font>
    <font>
      <sz val="18"/>
      <name val="Times New Roman"/>
      <family val="1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b/>
      <i/>
      <sz val="12"/>
      <name val="標楷體"/>
      <family val="4"/>
    </font>
    <font>
      <sz val="20"/>
      <name val="Times New Roman"/>
      <family val="1"/>
    </font>
    <font>
      <b/>
      <i/>
      <sz val="10"/>
      <name val="標楷體"/>
      <family val="4"/>
    </font>
    <font>
      <sz val="8"/>
      <name val="標楷體"/>
      <family val="4"/>
    </font>
    <font>
      <b/>
      <i/>
      <sz val="8"/>
      <name val="標楷體"/>
      <family val="4"/>
    </font>
    <font>
      <b/>
      <sz val="12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8"/>
      <name val="標楷體"/>
      <family val="4"/>
    </font>
    <font>
      <sz val="9"/>
      <name val="新細明體"/>
      <family val="1"/>
    </font>
    <font>
      <sz val="12"/>
      <name val="細明體"/>
      <family val="3"/>
    </font>
    <font>
      <sz val="10"/>
      <name val="細明體"/>
      <family val="3"/>
    </font>
    <font>
      <sz val="8"/>
      <name val="細明體"/>
      <family val="3"/>
    </font>
    <font>
      <sz val="8"/>
      <name val="新細明體"/>
      <family val="1"/>
    </font>
    <font>
      <sz val="8"/>
      <color indexed="8"/>
      <name val="標楷體"/>
      <family val="4"/>
    </font>
    <font>
      <sz val="12"/>
      <color indexed="8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color indexed="10"/>
      <name val="標楷體"/>
      <family val="4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8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45" fillId="0" borderId="1" applyNumberFormat="0" applyFill="0" applyAlignment="0" applyProtection="0"/>
    <xf numFmtId="0" fontId="36" fillId="6" borderId="0" applyNumberFormat="0" applyBorder="0" applyAlignment="0" applyProtection="0"/>
    <xf numFmtId="9" fontId="0" fillId="0" borderId="0" applyFont="0" applyFill="0" applyBorder="0" applyAlignment="0" applyProtection="0"/>
    <xf numFmtId="0" fontId="41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4" borderId="4" applyNumberFormat="0" applyFont="0" applyAlignment="0" applyProtection="0"/>
    <xf numFmtId="0" fontId="4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9" fillId="7" borderId="2" applyNumberFormat="0" applyAlignment="0" applyProtection="0"/>
    <xf numFmtId="0" fontId="40" fillId="11" borderId="8" applyNumberFormat="0" applyAlignment="0" applyProtection="0"/>
    <xf numFmtId="0" fontId="43" fillId="16" borderId="9" applyNumberFormat="0" applyAlignment="0" applyProtection="0"/>
    <xf numFmtId="0" fontId="37" fillId="17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34">
      <alignment/>
      <protection/>
    </xf>
    <xf numFmtId="0" fontId="4" fillId="0" borderId="0" xfId="34" applyFont="1">
      <alignment/>
      <protection/>
    </xf>
    <xf numFmtId="0" fontId="9" fillId="0" borderId="0" xfId="0" applyFont="1" applyAlignment="1">
      <alignment horizontal="centerContinuous"/>
    </xf>
    <xf numFmtId="41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0" fillId="0" borderId="0" xfId="34" applyFont="1">
      <alignment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8" fillId="0" borderId="0" xfId="34" applyFont="1">
      <alignment/>
      <protection/>
    </xf>
    <xf numFmtId="0" fontId="8" fillId="0" borderId="0" xfId="34" applyFont="1" applyAlignment="1">
      <alignment horizontal="left"/>
      <protection/>
    </xf>
    <xf numFmtId="0" fontId="8" fillId="0" borderId="0" xfId="34" applyFont="1" applyBorder="1" applyAlignment="1">
      <alignment horizontal="center" vertical="center"/>
      <protection/>
    </xf>
    <xf numFmtId="3" fontId="8" fillId="0" borderId="0" xfId="34" applyNumberFormat="1" applyFont="1" applyBorder="1" applyAlignment="1">
      <alignment horizontal="right"/>
      <protection/>
    </xf>
    <xf numFmtId="3" fontId="8" fillId="0" borderId="0" xfId="0" applyNumberFormat="1" applyFont="1" applyBorder="1" applyAlignment="1">
      <alignment/>
    </xf>
    <xf numFmtId="3" fontId="15" fillId="0" borderId="11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37" fontId="15" fillId="0" borderId="14" xfId="0" applyNumberFormat="1" applyFont="1" applyBorder="1" applyAlignment="1">
      <alignment horizontal="right"/>
    </xf>
    <xf numFmtId="37" fontId="15" fillId="0" borderId="10" xfId="0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15" xfId="0" applyFont="1" applyBorder="1" applyAlignment="1">
      <alignment horizontal="right" vertical="center" wrapText="1"/>
    </xf>
    <xf numFmtId="0" fontId="15" fillId="0" borderId="11" xfId="0" applyFont="1" applyBorder="1" applyAlignment="1">
      <alignment horizontal="right" vertical="center" wrapText="1"/>
    </xf>
    <xf numFmtId="0" fontId="15" fillId="0" borderId="16" xfId="0" applyFont="1" applyBorder="1" applyAlignment="1">
      <alignment horizontal="right" vertical="center" wrapText="1"/>
    </xf>
    <xf numFmtId="37" fontId="18" fillId="0" borderId="10" xfId="0" applyNumberFormat="1" applyFont="1" applyBorder="1" applyAlignment="1">
      <alignment horizontal="right"/>
    </xf>
    <xf numFmtId="37" fontId="15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19" fillId="0" borderId="17" xfId="0" applyFont="1" applyBorder="1" applyAlignment="1">
      <alignment horizontal="centerContinuous"/>
    </xf>
    <xf numFmtId="0" fontId="19" fillId="0" borderId="18" xfId="0" applyFont="1" applyBorder="1" applyAlignment="1">
      <alignment horizontal="centerContinuous"/>
    </xf>
    <xf numFmtId="0" fontId="19" fillId="0" borderId="10" xfId="0" applyFont="1" applyBorder="1" applyAlignment="1">
      <alignment horizontal="center"/>
    </xf>
    <xf numFmtId="41" fontId="20" fillId="0" borderId="19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176" fontId="20" fillId="0" borderId="10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0" fontId="19" fillId="0" borderId="0" xfId="34" applyFont="1" applyBorder="1">
      <alignment/>
      <protection/>
    </xf>
    <xf numFmtId="0" fontId="19" fillId="0" borderId="0" xfId="34" applyFont="1" applyAlignment="1">
      <alignment horizontal="left"/>
      <protection/>
    </xf>
    <xf numFmtId="0" fontId="19" fillId="0" borderId="0" xfId="34" applyFont="1">
      <alignment/>
      <protection/>
    </xf>
    <xf numFmtId="0" fontId="19" fillId="0" borderId="20" xfId="34" applyFont="1" applyBorder="1">
      <alignment/>
      <protection/>
    </xf>
    <xf numFmtId="0" fontId="19" fillId="0" borderId="10" xfId="34" applyFont="1" applyBorder="1" applyAlignment="1">
      <alignment horizontal="center" vertical="center"/>
      <protection/>
    </xf>
    <xf numFmtId="0" fontId="19" fillId="0" borderId="21" xfId="34" applyFont="1" applyBorder="1" applyAlignment="1">
      <alignment horizontal="center" vertical="center"/>
      <protection/>
    </xf>
    <xf numFmtId="0" fontId="19" fillId="0" borderId="16" xfId="34" applyFont="1" applyBorder="1" applyAlignment="1">
      <alignment horizontal="centerContinuous" vertical="center"/>
      <protection/>
    </xf>
    <xf numFmtId="0" fontId="19" fillId="0" borderId="18" xfId="34" applyFont="1" applyBorder="1" applyAlignment="1">
      <alignment horizontal="centerContinuous" vertical="center"/>
      <protection/>
    </xf>
    <xf numFmtId="0" fontId="19" fillId="0" borderId="17" xfId="34" applyFont="1" applyBorder="1" applyAlignment="1">
      <alignment horizontal="centerContinuous" vertical="center"/>
      <protection/>
    </xf>
    <xf numFmtId="0" fontId="19" fillId="0" borderId="11" xfId="34" applyFont="1" applyBorder="1" applyAlignment="1">
      <alignment horizontal="centerContinuous" vertical="center"/>
      <protection/>
    </xf>
    <xf numFmtId="0" fontId="19" fillId="0" borderId="15" xfId="34" applyFont="1" applyBorder="1" applyAlignment="1">
      <alignment horizontal="center" vertical="center"/>
      <protection/>
    </xf>
    <xf numFmtId="0" fontId="19" fillId="0" borderId="15" xfId="34" applyFont="1" applyBorder="1" applyAlignment="1">
      <alignment horizontal="centerContinuous" vertical="center"/>
      <protection/>
    </xf>
    <xf numFmtId="3" fontId="19" fillId="0" borderId="10" xfId="34" applyNumberFormat="1" applyFont="1" applyBorder="1" applyAlignment="1">
      <alignment horizontal="right"/>
      <protection/>
    </xf>
    <xf numFmtId="0" fontId="19" fillId="0" borderId="0" xfId="34" applyFont="1" applyBorder="1" applyAlignment="1">
      <alignment horizontal="center" vertical="center"/>
      <protection/>
    </xf>
    <xf numFmtId="3" fontId="19" fillId="0" borderId="0" xfId="34" applyNumberFormat="1" applyFont="1" applyBorder="1" applyAlignment="1">
      <alignment horizontal="right"/>
      <protection/>
    </xf>
    <xf numFmtId="0" fontId="11" fillId="0" borderId="0" xfId="34" applyFont="1">
      <alignment/>
      <protection/>
    </xf>
    <xf numFmtId="0" fontId="19" fillId="0" borderId="0" xfId="34" applyFont="1">
      <alignment/>
      <protection/>
    </xf>
    <xf numFmtId="0" fontId="21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Continuous"/>
    </xf>
    <xf numFmtId="41" fontId="19" fillId="0" borderId="0" xfId="0" applyNumberFormat="1" applyFont="1" applyAlignment="1">
      <alignment/>
    </xf>
    <xf numFmtId="0" fontId="11" fillId="0" borderId="0" xfId="0" applyFont="1" applyAlignment="1">
      <alignment/>
    </xf>
    <xf numFmtId="41" fontId="1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34" applyFont="1" applyAlignment="1">
      <alignment horizontal="right"/>
      <protection/>
    </xf>
    <xf numFmtId="0" fontId="17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3" fontId="19" fillId="0" borderId="19" xfId="34" applyNumberFormat="1" applyFont="1" applyBorder="1" applyAlignment="1">
      <alignment horizontal="right"/>
      <protection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19" fillId="0" borderId="11" xfId="0" applyNumberFormat="1" applyFont="1" applyBorder="1" applyAlignment="1">
      <alignment horizontal="center"/>
    </xf>
    <xf numFmtId="4" fontId="19" fillId="0" borderId="11" xfId="34" applyNumberFormat="1" applyFont="1" applyBorder="1" applyAlignment="1">
      <alignment horizontal="right"/>
      <protection/>
    </xf>
    <xf numFmtId="4" fontId="8" fillId="0" borderId="0" xfId="34" applyNumberFormat="1" applyFont="1" applyBorder="1" applyAlignment="1">
      <alignment horizontal="right"/>
      <protection/>
    </xf>
    <xf numFmtId="4" fontId="8" fillId="0" borderId="0" xfId="34" applyNumberFormat="1">
      <alignment/>
      <protection/>
    </xf>
    <xf numFmtId="3" fontId="20" fillId="0" borderId="10" xfId="34" applyNumberFormat="1" applyFont="1" applyBorder="1" applyAlignment="1">
      <alignment horizontal="right"/>
      <protection/>
    </xf>
    <xf numFmtId="3" fontId="20" fillId="0" borderId="19" xfId="34" applyNumberFormat="1" applyFont="1" applyBorder="1" applyAlignment="1">
      <alignment horizontal="right"/>
      <protection/>
    </xf>
    <xf numFmtId="0" fontId="8" fillId="0" borderId="0" xfId="0" applyFont="1" applyAlignment="1">
      <alignment horizontal="right"/>
    </xf>
    <xf numFmtId="3" fontId="16" fillId="0" borderId="10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37" fontId="18" fillId="0" borderId="10" xfId="0" applyNumberFormat="1" applyFont="1" applyBorder="1" applyAlignment="1">
      <alignment horizontal="left"/>
    </xf>
    <xf numFmtId="177" fontId="0" fillId="0" borderId="0" xfId="0" applyNumberFormat="1" applyAlignment="1">
      <alignment/>
    </xf>
    <xf numFmtId="178" fontId="19" fillId="0" borderId="11" xfId="0" applyNumberFormat="1" applyFont="1" applyBorder="1" applyAlignment="1">
      <alignment horizontal="right"/>
    </xf>
    <xf numFmtId="4" fontId="15" fillId="0" borderId="11" xfId="0" applyNumberFormat="1" applyFont="1" applyBorder="1" applyAlignment="1">
      <alignment horizontal="right"/>
    </xf>
    <xf numFmtId="37" fontId="16" fillId="0" borderId="10" xfId="0" applyNumberFormat="1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41" fontId="20" fillId="0" borderId="10" xfId="0" applyNumberFormat="1" applyFont="1" applyBorder="1" applyAlignment="1">
      <alignment horizontal="right"/>
    </xf>
    <xf numFmtId="43" fontId="15" fillId="0" borderId="11" xfId="0" applyNumberFormat="1" applyFont="1" applyBorder="1" applyAlignment="1">
      <alignment horizontal="center"/>
    </xf>
    <xf numFmtId="3" fontId="18" fillId="0" borderId="10" xfId="34" applyNumberFormat="1" applyFont="1" applyBorder="1" applyAlignment="1">
      <alignment horizontal="left"/>
      <protection/>
    </xf>
    <xf numFmtId="0" fontId="11" fillId="0" borderId="0" xfId="34" applyFont="1">
      <alignment/>
      <protection/>
    </xf>
    <xf numFmtId="0" fontId="19" fillId="0" borderId="0" xfId="34" applyFont="1" applyBorder="1" applyAlignment="1">
      <alignment horizontal="left" vertical="center"/>
      <protection/>
    </xf>
    <xf numFmtId="0" fontId="11" fillId="0" borderId="0" xfId="34" applyFont="1" applyBorder="1" applyAlignment="1">
      <alignment horizontal="left" vertical="center"/>
      <protection/>
    </xf>
    <xf numFmtId="0" fontId="19" fillId="0" borderId="0" xfId="34" applyFont="1" applyAlignment="1">
      <alignment horizontal="center"/>
      <protection/>
    </xf>
    <xf numFmtId="176" fontId="19" fillId="0" borderId="10" xfId="0" applyNumberFormat="1" applyFont="1" applyBorder="1" applyAlignment="1">
      <alignment horizontal="right"/>
    </xf>
    <xf numFmtId="4" fontId="19" fillId="0" borderId="11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176" fontId="18" fillId="0" borderId="10" xfId="0" applyNumberFormat="1" applyFont="1" applyBorder="1" applyAlignment="1">
      <alignment horizontal="right"/>
    </xf>
    <xf numFmtId="0" fontId="19" fillId="0" borderId="11" xfId="33" applyFont="1" applyBorder="1" applyAlignment="1">
      <alignment horizontal="center" vertical="center"/>
      <protection/>
    </xf>
    <xf numFmtId="0" fontId="19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Continuous" vertical="center"/>
    </xf>
    <xf numFmtId="0" fontId="19" fillId="0" borderId="17" xfId="0" applyFont="1" applyBorder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9" fillId="0" borderId="18" xfId="0" applyFont="1" applyBorder="1" applyAlignment="1">
      <alignment horizontal="centerContinuous" vertical="center"/>
    </xf>
    <xf numFmtId="0" fontId="19" fillId="0" borderId="15" xfId="0" applyFont="1" applyBorder="1" applyAlignment="1">
      <alignment horizontal="center" vertical="top"/>
    </xf>
    <xf numFmtId="0" fontId="19" fillId="0" borderId="0" xfId="35" applyFont="1" applyBorder="1">
      <alignment/>
      <protection/>
    </xf>
    <xf numFmtId="0" fontId="19" fillId="0" borderId="0" xfId="35" applyFont="1" applyAlignment="1">
      <alignment horizontal="left"/>
      <protection/>
    </xf>
    <xf numFmtId="0" fontId="19" fillId="0" borderId="0" xfId="35" applyFont="1">
      <alignment/>
      <protection/>
    </xf>
    <xf numFmtId="0" fontId="8" fillId="0" borderId="0" xfId="35" applyFont="1">
      <alignment/>
      <protection/>
    </xf>
    <xf numFmtId="0" fontId="8" fillId="0" borderId="0" xfId="35">
      <alignment/>
      <protection/>
    </xf>
    <xf numFmtId="0" fontId="8" fillId="0" borderId="0" xfId="35" applyFont="1" applyAlignment="1">
      <alignment horizontal="left"/>
      <protection/>
    </xf>
    <xf numFmtId="0" fontId="4" fillId="0" borderId="0" xfId="35" applyFont="1">
      <alignment/>
      <protection/>
    </xf>
    <xf numFmtId="0" fontId="19" fillId="0" borderId="0" xfId="35" applyFont="1" applyAlignment="1">
      <alignment horizontal="right"/>
      <protection/>
    </xf>
    <xf numFmtId="0" fontId="11" fillId="0" borderId="0" xfId="35" applyFont="1">
      <alignment/>
      <protection/>
    </xf>
    <xf numFmtId="0" fontId="19" fillId="0" borderId="20" xfId="35" applyFont="1" applyBorder="1">
      <alignment/>
      <protection/>
    </xf>
    <xf numFmtId="0" fontId="19" fillId="0" borderId="10" xfId="35" applyFont="1" applyBorder="1" applyAlignment="1">
      <alignment horizontal="center" vertical="center"/>
      <protection/>
    </xf>
    <xf numFmtId="0" fontId="19" fillId="0" borderId="16" xfId="35" applyFont="1" applyBorder="1" applyAlignment="1">
      <alignment horizontal="centerContinuous" vertical="center"/>
      <protection/>
    </xf>
    <xf numFmtId="0" fontId="19" fillId="0" borderId="18" xfId="35" applyFont="1" applyBorder="1" applyAlignment="1">
      <alignment horizontal="centerContinuous" vertical="center"/>
      <protection/>
    </xf>
    <xf numFmtId="0" fontId="19" fillId="0" borderId="17" xfId="35" applyFont="1" applyBorder="1" applyAlignment="1">
      <alignment horizontal="centerContinuous" vertical="center"/>
      <protection/>
    </xf>
    <xf numFmtId="0" fontId="19" fillId="0" borderId="11" xfId="35" applyFont="1" applyBorder="1" applyAlignment="1">
      <alignment horizontal="centerContinuous" vertical="center"/>
      <protection/>
    </xf>
    <xf numFmtId="0" fontId="8" fillId="0" borderId="0" xfId="35" applyFont="1" applyBorder="1" applyAlignment="1">
      <alignment horizontal="center" vertical="center"/>
      <protection/>
    </xf>
    <xf numFmtId="0" fontId="19" fillId="0" borderId="15" xfId="35" applyFont="1" applyBorder="1" applyAlignment="1">
      <alignment horizontal="center" vertical="center"/>
      <protection/>
    </xf>
    <xf numFmtId="0" fontId="19" fillId="0" borderId="21" xfId="35" applyFont="1" applyBorder="1" applyAlignment="1">
      <alignment horizontal="center" vertical="center"/>
      <protection/>
    </xf>
    <xf numFmtId="0" fontId="19" fillId="0" borderId="15" xfId="35" applyFont="1" applyBorder="1" applyAlignment="1">
      <alignment horizontal="centerContinuous" vertical="center"/>
      <protection/>
    </xf>
    <xf numFmtId="3" fontId="18" fillId="0" borderId="10" xfId="35" applyNumberFormat="1" applyFont="1" applyBorder="1" applyAlignment="1">
      <alignment horizontal="left"/>
      <protection/>
    </xf>
    <xf numFmtId="3" fontId="20" fillId="0" borderId="10" xfId="35" applyNumberFormat="1" applyFont="1" applyBorder="1" applyAlignment="1">
      <alignment horizontal="right"/>
      <protection/>
    </xf>
    <xf numFmtId="3" fontId="8" fillId="0" borderId="0" xfId="35" applyNumberFormat="1" applyFont="1" applyBorder="1" applyAlignment="1">
      <alignment horizontal="right"/>
      <protection/>
    </xf>
    <xf numFmtId="3" fontId="20" fillId="0" borderId="19" xfId="35" applyNumberFormat="1" applyFont="1" applyBorder="1" applyAlignment="1">
      <alignment horizontal="right"/>
      <protection/>
    </xf>
    <xf numFmtId="3" fontId="19" fillId="0" borderId="10" xfId="35" applyNumberFormat="1" applyFont="1" applyBorder="1" applyAlignment="1">
      <alignment horizontal="right"/>
      <protection/>
    </xf>
    <xf numFmtId="0" fontId="19" fillId="0" borderId="0" xfId="35" applyFont="1" applyBorder="1" applyAlignment="1">
      <alignment horizontal="left" vertical="center"/>
      <protection/>
    </xf>
    <xf numFmtId="0" fontId="19" fillId="0" borderId="0" xfId="35" applyFont="1" applyBorder="1" applyAlignment="1">
      <alignment horizontal="center" vertical="center"/>
      <protection/>
    </xf>
    <xf numFmtId="3" fontId="19" fillId="0" borderId="0" xfId="35" applyNumberFormat="1" applyFont="1" applyBorder="1" applyAlignment="1">
      <alignment horizontal="right"/>
      <protection/>
    </xf>
    <xf numFmtId="0" fontId="11" fillId="0" borderId="0" xfId="35" applyFont="1" applyBorder="1" applyAlignment="1">
      <alignment horizontal="left" vertical="center"/>
      <protection/>
    </xf>
    <xf numFmtId="0" fontId="19" fillId="0" borderId="0" xfId="35" applyFont="1" applyAlignment="1">
      <alignment horizontal="center"/>
      <protection/>
    </xf>
    <xf numFmtId="0" fontId="0" fillId="0" borderId="0" xfId="35" applyFont="1">
      <alignment/>
      <protection/>
    </xf>
    <xf numFmtId="0" fontId="19" fillId="0" borderId="0" xfId="34" applyFont="1" applyBorder="1" applyAlignment="1">
      <alignment vertical="center"/>
      <protection/>
    </xf>
    <xf numFmtId="41" fontId="15" fillId="0" borderId="10" xfId="0" applyNumberFormat="1" applyFont="1" applyBorder="1" applyAlignment="1">
      <alignment horizontal="right"/>
    </xf>
    <xf numFmtId="0" fontId="11" fillId="0" borderId="0" xfId="34" applyFont="1" applyBorder="1" applyAlignment="1">
      <alignment horizontal="center" vertical="center"/>
      <protection/>
    </xf>
    <xf numFmtId="178" fontId="0" fillId="0" borderId="0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3" fontId="8" fillId="0" borderId="14" xfId="35" applyNumberFormat="1" applyFont="1" applyBorder="1" applyAlignment="1">
      <alignment horizontal="right"/>
      <protection/>
    </xf>
    <xf numFmtId="0" fontId="8" fillId="0" borderId="0" xfId="35" applyBorder="1">
      <alignment/>
      <protection/>
    </xf>
    <xf numFmtId="4" fontId="8" fillId="0" borderId="14" xfId="35" applyNumberFormat="1" applyFont="1" applyBorder="1" applyAlignment="1">
      <alignment horizontal="right"/>
      <protection/>
    </xf>
    <xf numFmtId="4" fontId="8" fillId="0" borderId="0" xfId="35" applyNumberFormat="1" applyBorder="1">
      <alignment/>
      <protection/>
    </xf>
    <xf numFmtId="37" fontId="19" fillId="0" borderId="10" xfId="33" applyNumberFormat="1" applyFont="1" applyBorder="1" applyAlignment="1">
      <alignment horizontal="right"/>
      <protection/>
    </xf>
    <xf numFmtId="3" fontId="19" fillId="0" borderId="10" xfId="0" applyNumberFormat="1" applyFont="1" applyBorder="1" applyAlignment="1">
      <alignment horizontal="right"/>
    </xf>
    <xf numFmtId="37" fontId="20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Continuous" vertical="center"/>
    </xf>
    <xf numFmtId="0" fontId="29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43" fontId="0" fillId="0" borderId="14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0" fontId="19" fillId="0" borderId="0" xfId="36" applyFont="1" applyBorder="1">
      <alignment/>
      <protection/>
    </xf>
    <xf numFmtId="0" fontId="19" fillId="0" borderId="0" xfId="36" applyFont="1" applyAlignment="1">
      <alignment horizontal="left"/>
      <protection/>
    </xf>
    <xf numFmtId="0" fontId="19" fillId="0" borderId="0" xfId="36" applyFont="1">
      <alignment/>
      <protection/>
    </xf>
    <xf numFmtId="0" fontId="8" fillId="0" borderId="0" xfId="36" applyFont="1">
      <alignment/>
      <protection/>
    </xf>
    <xf numFmtId="0" fontId="8" fillId="0" borderId="0" xfId="36">
      <alignment/>
      <protection/>
    </xf>
    <xf numFmtId="0" fontId="8" fillId="0" borderId="0" xfId="36" applyFont="1" applyAlignment="1">
      <alignment horizontal="left"/>
      <protection/>
    </xf>
    <xf numFmtId="0" fontId="4" fillId="0" borderId="0" xfId="36" applyFont="1">
      <alignment/>
      <protection/>
    </xf>
    <xf numFmtId="0" fontId="19" fillId="0" borderId="0" xfId="36" applyFont="1" applyAlignment="1">
      <alignment horizontal="right"/>
      <protection/>
    </xf>
    <xf numFmtId="0" fontId="11" fillId="0" borderId="0" xfId="36" applyFont="1">
      <alignment/>
      <protection/>
    </xf>
    <xf numFmtId="0" fontId="19" fillId="0" borderId="16" xfId="36" applyFont="1" applyBorder="1" applyAlignment="1">
      <alignment horizontal="centerContinuous" vertical="center"/>
      <protection/>
    </xf>
    <xf numFmtId="0" fontId="19" fillId="0" borderId="18" xfId="36" applyFont="1" applyBorder="1" applyAlignment="1">
      <alignment horizontal="centerContinuous" vertical="center"/>
      <protection/>
    </xf>
    <xf numFmtId="0" fontId="19" fillId="0" borderId="17" xfId="36" applyFont="1" applyBorder="1" applyAlignment="1">
      <alignment horizontal="centerContinuous" vertical="center"/>
      <protection/>
    </xf>
    <xf numFmtId="0" fontId="19" fillId="0" borderId="11" xfId="36" applyFont="1" applyBorder="1" applyAlignment="1">
      <alignment horizontal="centerContinuous" vertical="center"/>
      <protection/>
    </xf>
    <xf numFmtId="0" fontId="8" fillId="0" borderId="0" xfId="36" applyFont="1" applyBorder="1" applyAlignment="1">
      <alignment horizontal="center" vertical="center"/>
      <protection/>
    </xf>
    <xf numFmtId="0" fontId="19" fillId="0" borderId="15" xfId="36" applyFont="1" applyBorder="1" applyAlignment="1">
      <alignment horizontal="center" vertical="center"/>
      <protection/>
    </xf>
    <xf numFmtId="0" fontId="19" fillId="0" borderId="21" xfId="36" applyFont="1" applyBorder="1" applyAlignment="1">
      <alignment horizontal="center" vertical="center"/>
      <protection/>
    </xf>
    <xf numFmtId="0" fontId="19" fillId="0" borderId="15" xfId="36" applyFont="1" applyBorder="1" applyAlignment="1">
      <alignment horizontal="centerContinuous" vertical="center"/>
      <protection/>
    </xf>
    <xf numFmtId="3" fontId="18" fillId="0" borderId="10" xfId="36" applyNumberFormat="1" applyFont="1" applyBorder="1" applyAlignment="1">
      <alignment horizontal="left"/>
      <protection/>
    </xf>
    <xf numFmtId="3" fontId="20" fillId="0" borderId="10" xfId="36" applyNumberFormat="1" applyFont="1" applyBorder="1" applyAlignment="1">
      <alignment horizontal="right"/>
      <protection/>
    </xf>
    <xf numFmtId="3" fontId="8" fillId="0" borderId="0" xfId="36" applyNumberFormat="1" applyFont="1" applyBorder="1" applyAlignment="1">
      <alignment horizontal="right"/>
      <protection/>
    </xf>
    <xf numFmtId="3" fontId="20" fillId="0" borderId="19" xfId="36" applyNumberFormat="1" applyFont="1" applyBorder="1" applyAlignment="1">
      <alignment horizontal="right"/>
      <protection/>
    </xf>
    <xf numFmtId="3" fontId="19" fillId="0" borderId="10" xfId="36" applyNumberFormat="1" applyFont="1" applyBorder="1" applyAlignment="1">
      <alignment horizontal="right"/>
      <protection/>
    </xf>
    <xf numFmtId="3" fontId="19" fillId="0" borderId="19" xfId="36" applyNumberFormat="1" applyFont="1" applyBorder="1" applyAlignment="1">
      <alignment horizontal="right"/>
      <protection/>
    </xf>
    <xf numFmtId="4" fontId="19" fillId="0" borderId="11" xfId="0" applyNumberFormat="1" applyFont="1" applyBorder="1" applyAlignment="1">
      <alignment horizontal="center"/>
    </xf>
    <xf numFmtId="4" fontId="19" fillId="0" borderId="11" xfId="36" applyNumberFormat="1" applyFont="1" applyBorder="1" applyAlignment="1">
      <alignment horizontal="right"/>
      <protection/>
    </xf>
    <xf numFmtId="4" fontId="8" fillId="0" borderId="0" xfId="36" applyNumberFormat="1" applyFont="1" applyBorder="1" applyAlignment="1">
      <alignment horizontal="right"/>
      <protection/>
    </xf>
    <xf numFmtId="4" fontId="8" fillId="0" borderId="0" xfId="36" applyNumberFormat="1">
      <alignment/>
      <protection/>
    </xf>
    <xf numFmtId="0" fontId="19" fillId="0" borderId="0" xfId="36" applyFont="1" applyBorder="1" applyAlignment="1">
      <alignment horizontal="left" vertical="center"/>
      <protection/>
    </xf>
    <xf numFmtId="0" fontId="19" fillId="0" borderId="0" xfId="36" applyFont="1" applyBorder="1" applyAlignment="1">
      <alignment horizontal="center" vertical="center"/>
      <protection/>
    </xf>
    <xf numFmtId="3" fontId="19" fillId="0" borderId="0" xfId="36" applyNumberFormat="1" applyFont="1" applyBorder="1" applyAlignment="1">
      <alignment horizontal="right"/>
      <protection/>
    </xf>
    <xf numFmtId="0" fontId="11" fillId="0" borderId="0" xfId="36" applyFont="1" applyBorder="1" applyAlignment="1">
      <alignment horizontal="left" vertical="center"/>
      <protection/>
    </xf>
    <xf numFmtId="0" fontId="19" fillId="0" borderId="0" xfId="36" applyFont="1" applyAlignment="1">
      <alignment horizontal="center"/>
      <protection/>
    </xf>
    <xf numFmtId="0" fontId="0" fillId="0" borderId="0" xfId="36" applyFont="1">
      <alignment/>
      <protection/>
    </xf>
    <xf numFmtId="0" fontId="0" fillId="0" borderId="0" xfId="0" applyFont="1" applyBorder="1" applyAlignment="1">
      <alignment/>
    </xf>
    <xf numFmtId="3" fontId="19" fillId="0" borderId="10" xfId="0" applyNumberFormat="1" applyFont="1" applyBorder="1" applyAlignment="1">
      <alignment/>
    </xf>
    <xf numFmtId="4" fontId="30" fillId="0" borderId="11" xfId="34" applyNumberFormat="1" applyFont="1" applyBorder="1" applyAlignment="1">
      <alignment horizontal="right"/>
      <protection/>
    </xf>
    <xf numFmtId="4" fontId="31" fillId="0" borderId="11" xfId="0" applyNumberFormat="1" applyFont="1" applyBorder="1" applyAlignment="1">
      <alignment horizontal="right"/>
    </xf>
    <xf numFmtId="4" fontId="30" fillId="0" borderId="11" xfId="0" applyNumberFormat="1" applyFont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left"/>
    </xf>
    <xf numFmtId="37" fontId="20" fillId="0" borderId="10" xfId="0" applyNumberFormat="1" applyFont="1" applyFill="1" applyBorder="1" applyAlignment="1">
      <alignment horizontal="right"/>
    </xf>
    <xf numFmtId="177" fontId="15" fillId="0" borderId="11" xfId="0" applyNumberFormat="1" applyFont="1" applyFill="1" applyBorder="1" applyAlignment="1">
      <alignment horizontal="center"/>
    </xf>
    <xf numFmtId="177" fontId="19" fillId="0" borderId="11" xfId="43" applyNumberFormat="1" applyFont="1" applyFill="1" applyBorder="1" applyAlignment="1">
      <alignment horizontal="right"/>
    </xf>
    <xf numFmtId="4" fontId="19" fillId="0" borderId="11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41" fontId="18" fillId="0" borderId="1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14" xfId="0" applyNumberFormat="1" applyFont="1" applyBorder="1" applyAlignment="1">
      <alignment horizontal="right"/>
    </xf>
    <xf numFmtId="176" fontId="20" fillId="0" borderId="10" xfId="0" applyNumberFormat="1" applyFont="1" applyBorder="1" applyAlignment="1">
      <alignment horizontal="right"/>
    </xf>
    <xf numFmtId="37" fontId="20" fillId="0" borderId="19" xfId="0" applyNumberFormat="1" applyFont="1" applyBorder="1" applyAlignment="1">
      <alignment horizontal="right"/>
    </xf>
    <xf numFmtId="0" fontId="19" fillId="0" borderId="11" xfId="0" applyFont="1" applyBorder="1" applyAlignment="1">
      <alignment horizontal="center" vertical="distributed"/>
    </xf>
    <xf numFmtId="41" fontId="19" fillId="0" borderId="19" xfId="0" applyNumberFormat="1" applyFont="1" applyBorder="1" applyAlignment="1">
      <alignment horizontal="center" vertical="distributed"/>
    </xf>
    <xf numFmtId="41" fontId="19" fillId="0" borderId="21" xfId="0" applyNumberFormat="1" applyFont="1" applyBorder="1" applyAlignment="1">
      <alignment horizontal="center" vertical="distributed"/>
    </xf>
    <xf numFmtId="0" fontId="12" fillId="0" borderId="0" xfId="0" applyFont="1" applyBorder="1" applyAlignment="1">
      <alignment horizontal="center"/>
    </xf>
    <xf numFmtId="4" fontId="30" fillId="0" borderId="11" xfId="0" applyNumberFormat="1" applyFont="1" applyFill="1" applyBorder="1" applyAlignment="1">
      <alignment horizontal="right"/>
    </xf>
    <xf numFmtId="3" fontId="11" fillId="0" borderId="0" xfId="34" applyNumberFormat="1" applyFont="1" applyBorder="1" applyAlignment="1">
      <alignment horizontal="right"/>
      <protection/>
    </xf>
    <xf numFmtId="3" fontId="20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 horizontal="right"/>
    </xf>
    <xf numFmtId="3" fontId="30" fillId="0" borderId="0" xfId="0" applyNumberFormat="1" applyFont="1" applyAlignment="1">
      <alignment/>
    </xf>
    <xf numFmtId="37" fontId="30" fillId="0" borderId="10" xfId="33" applyNumberFormat="1" applyFont="1" applyBorder="1" applyAlignment="1">
      <alignment horizontal="right"/>
      <protection/>
    </xf>
    <xf numFmtId="4" fontId="11" fillId="0" borderId="0" xfId="0" applyNumberFormat="1" applyFont="1" applyAlignment="1">
      <alignment/>
    </xf>
    <xf numFmtId="37" fontId="30" fillId="0" borderId="10" xfId="0" applyNumberFormat="1" applyFont="1" applyFill="1" applyBorder="1" applyAlignment="1">
      <alignment horizontal="right"/>
    </xf>
    <xf numFmtId="41" fontId="30" fillId="0" borderId="10" xfId="0" applyNumberFormat="1" applyFont="1" applyFill="1" applyBorder="1" applyAlignment="1">
      <alignment horizontal="right"/>
    </xf>
    <xf numFmtId="0" fontId="11" fillId="0" borderId="22" xfId="0" applyFont="1" applyBorder="1" applyAlignment="1">
      <alignment/>
    </xf>
    <xf numFmtId="3" fontId="19" fillId="0" borderId="22" xfId="0" applyNumberFormat="1" applyFont="1" applyBorder="1" applyAlignment="1">
      <alignment horizontal="right"/>
    </xf>
    <xf numFmtId="37" fontId="19" fillId="0" borderId="0" xfId="0" applyNumberFormat="1" applyFont="1" applyAlignment="1">
      <alignment horizontal="centerContinuous"/>
    </xf>
    <xf numFmtId="3" fontId="19" fillId="0" borderId="0" xfId="0" applyNumberFormat="1" applyFont="1" applyBorder="1" applyAlignment="1">
      <alignment horizontal="right"/>
    </xf>
    <xf numFmtId="0" fontId="19" fillId="0" borderId="20" xfId="33" applyFont="1" applyBorder="1" applyAlignment="1">
      <alignment horizontal="center" vertical="center"/>
      <protection/>
    </xf>
    <xf numFmtId="3" fontId="19" fillId="0" borderId="0" xfId="0" applyNumberFormat="1" applyFont="1" applyAlignment="1">
      <alignment/>
    </xf>
    <xf numFmtId="3" fontId="30" fillId="0" borderId="10" xfId="0" applyNumberFormat="1" applyFont="1" applyBorder="1" applyAlignment="1">
      <alignment/>
    </xf>
    <xf numFmtId="43" fontId="0" fillId="0" borderId="11" xfId="0" applyNumberFormat="1" applyFont="1" applyBorder="1" applyAlignment="1">
      <alignment/>
    </xf>
    <xf numFmtId="41" fontId="19" fillId="0" borderId="10" xfId="35" applyNumberFormat="1" applyFont="1" applyBorder="1" applyAlignment="1">
      <alignment horizontal="right"/>
      <protection/>
    </xf>
    <xf numFmtId="41" fontId="19" fillId="0" borderId="10" xfId="0" applyNumberFormat="1" applyFont="1" applyBorder="1" applyAlignment="1">
      <alignment/>
    </xf>
    <xf numFmtId="41" fontId="19" fillId="0" borderId="0" xfId="35" applyNumberFormat="1" applyFont="1" applyBorder="1" applyAlignment="1">
      <alignment horizontal="right"/>
      <protection/>
    </xf>
    <xf numFmtId="41" fontId="19" fillId="0" borderId="0" xfId="35" applyNumberFormat="1" applyFont="1" applyBorder="1">
      <alignment/>
      <protection/>
    </xf>
    <xf numFmtId="4" fontId="8" fillId="0" borderId="0" xfId="34" applyNumberFormat="1" applyFont="1">
      <alignment/>
      <protection/>
    </xf>
    <xf numFmtId="3" fontId="19" fillId="0" borderId="10" xfId="0" applyNumberFormat="1" applyFont="1" applyBorder="1" applyAlignment="1">
      <alignment/>
    </xf>
    <xf numFmtId="3" fontId="19" fillId="0" borderId="11" xfId="35" applyNumberFormat="1" applyFont="1" applyBorder="1" applyAlignment="1">
      <alignment horizontal="right"/>
      <protection/>
    </xf>
    <xf numFmtId="4" fontId="19" fillId="0" borderId="11" xfId="35" applyNumberFormat="1" applyFont="1" applyBorder="1" applyAlignment="1">
      <alignment horizontal="right"/>
      <protection/>
    </xf>
    <xf numFmtId="4" fontId="30" fillId="0" borderId="11" xfId="35" applyNumberFormat="1" applyFont="1" applyBorder="1" applyAlignment="1">
      <alignment horizontal="right"/>
      <protection/>
    </xf>
    <xf numFmtId="3" fontId="8" fillId="0" borderId="23" xfId="0" applyNumberFormat="1" applyFont="1" applyBorder="1" applyAlignment="1">
      <alignment horizontal="right"/>
    </xf>
    <xf numFmtId="37" fontId="15" fillId="0" borderId="23" xfId="0" applyNumberFormat="1" applyFont="1" applyBorder="1" applyAlignment="1">
      <alignment horizontal="right"/>
    </xf>
    <xf numFmtId="41" fontId="15" fillId="0" borderId="23" xfId="0" applyNumberFormat="1" applyFont="1" applyBorder="1" applyAlignment="1">
      <alignment horizontal="right"/>
    </xf>
    <xf numFmtId="176" fontId="19" fillId="0" borderId="23" xfId="0" applyNumberFormat="1" applyFont="1" applyBorder="1" applyAlignment="1">
      <alignment horizontal="right"/>
    </xf>
    <xf numFmtId="37" fontId="19" fillId="0" borderId="23" xfId="0" applyNumberFormat="1" applyFont="1" applyFill="1" applyBorder="1" applyAlignment="1">
      <alignment horizontal="right"/>
    </xf>
    <xf numFmtId="37" fontId="30" fillId="0" borderId="23" xfId="0" applyNumberFormat="1" applyFont="1" applyFill="1" applyBorder="1" applyAlignment="1">
      <alignment horizontal="right"/>
    </xf>
    <xf numFmtId="41" fontId="30" fillId="0" borderId="23" xfId="0" applyNumberFormat="1" applyFont="1" applyFill="1" applyBorder="1" applyAlignment="1">
      <alignment horizontal="right"/>
    </xf>
    <xf numFmtId="3" fontId="19" fillId="0" borderId="23" xfId="0" applyNumberFormat="1" applyFont="1" applyBorder="1" applyAlignment="1">
      <alignment horizontal="right"/>
    </xf>
    <xf numFmtId="3" fontId="19" fillId="0" borderId="23" xfId="0" applyNumberFormat="1" applyFont="1" applyBorder="1" applyAlignment="1">
      <alignment/>
    </xf>
    <xf numFmtId="37" fontId="19" fillId="0" borderId="23" xfId="33" applyNumberFormat="1" applyFont="1" applyBorder="1" applyAlignment="1">
      <alignment horizontal="right"/>
      <protection/>
    </xf>
    <xf numFmtId="3" fontId="19" fillId="0" borderId="23" xfId="36" applyNumberFormat="1" applyFont="1" applyBorder="1" applyAlignment="1">
      <alignment horizontal="right"/>
      <protection/>
    </xf>
    <xf numFmtId="3" fontId="19" fillId="0" borderId="24" xfId="36" applyNumberFormat="1" applyFont="1" applyBorder="1" applyAlignment="1">
      <alignment horizontal="right"/>
      <protection/>
    </xf>
    <xf numFmtId="41" fontId="19" fillId="0" borderId="23" xfId="35" applyNumberFormat="1" applyFont="1" applyBorder="1" applyAlignment="1">
      <alignment horizontal="right"/>
      <protection/>
    </xf>
    <xf numFmtId="41" fontId="19" fillId="0" borderId="23" xfId="0" applyNumberFormat="1" applyFont="1" applyBorder="1" applyAlignment="1">
      <alignment/>
    </xf>
    <xf numFmtId="3" fontId="19" fillId="0" borderId="23" xfId="34" applyNumberFormat="1" applyFont="1" applyBorder="1" applyAlignment="1">
      <alignment horizontal="right"/>
      <protection/>
    </xf>
    <xf numFmtId="3" fontId="19" fillId="0" borderId="24" xfId="34" applyNumberFormat="1" applyFont="1" applyBorder="1" applyAlignment="1">
      <alignment horizontal="right"/>
      <protection/>
    </xf>
    <xf numFmtId="176" fontId="19" fillId="0" borderId="23" xfId="0" applyNumberFormat="1" applyFont="1" applyBorder="1" applyAlignment="1">
      <alignment/>
    </xf>
    <xf numFmtId="4" fontId="31" fillId="0" borderId="25" xfId="0" applyNumberFormat="1" applyFont="1" applyBorder="1" applyAlignment="1">
      <alignment horizontal="right"/>
    </xf>
    <xf numFmtId="37" fontId="15" fillId="0" borderId="26" xfId="0" applyNumberFormat="1" applyFont="1" applyBorder="1" applyAlignment="1">
      <alignment horizontal="right"/>
    </xf>
    <xf numFmtId="4" fontId="15" fillId="11" borderId="11" xfId="0" applyNumberFormat="1" applyFont="1" applyFill="1" applyBorder="1" applyAlignment="1">
      <alignment horizontal="right"/>
    </xf>
    <xf numFmtId="58" fontId="15" fillId="0" borderId="10" xfId="0" applyNumberFormat="1" applyFont="1" applyFill="1" applyBorder="1" applyAlignment="1">
      <alignment horizontal="right"/>
    </xf>
    <xf numFmtId="3" fontId="15" fillId="0" borderId="10" xfId="35" applyNumberFormat="1" applyFont="1" applyBorder="1" applyAlignment="1">
      <alignment horizontal="right"/>
      <protection/>
    </xf>
    <xf numFmtId="3" fontId="15" fillId="0" borderId="10" xfId="34" applyNumberFormat="1" applyFont="1" applyBorder="1" applyAlignment="1">
      <alignment horizontal="right"/>
      <protection/>
    </xf>
    <xf numFmtId="3" fontId="15" fillId="0" borderId="10" xfId="36" applyNumberFormat="1" applyFont="1" applyBorder="1" applyAlignment="1">
      <alignment horizontal="right"/>
      <protection/>
    </xf>
    <xf numFmtId="3" fontId="19" fillId="0" borderId="10" xfId="33" applyNumberFormat="1" applyFont="1" applyBorder="1" applyAlignment="1">
      <alignment horizontal="right"/>
      <protection/>
    </xf>
    <xf numFmtId="4" fontId="49" fillId="0" borderId="11" xfId="36" applyNumberFormat="1" applyFont="1" applyBorder="1" applyAlignment="1">
      <alignment horizontal="right"/>
      <protection/>
    </xf>
    <xf numFmtId="4" fontId="49" fillId="0" borderId="11" xfId="35" applyNumberFormat="1" applyFont="1" applyBorder="1" applyAlignment="1">
      <alignment horizontal="right"/>
      <protection/>
    </xf>
    <xf numFmtId="4" fontId="49" fillId="0" borderId="11" xfId="34" applyNumberFormat="1" applyFont="1" applyBorder="1" applyAlignment="1">
      <alignment horizontal="right"/>
      <protection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7" xfId="0" applyFont="1" applyBorder="1" applyAlignment="1">
      <alignment horizontal="right"/>
    </xf>
    <xf numFmtId="0" fontId="0" fillId="0" borderId="27" xfId="0" applyBorder="1" applyAlignment="1">
      <alignment horizontal="right"/>
    </xf>
    <xf numFmtId="0" fontId="15" fillId="0" borderId="1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7" xfId="0" applyFont="1" applyBorder="1" applyAlignment="1">
      <alignment horizontal="right"/>
    </xf>
    <xf numFmtId="0" fontId="19" fillId="0" borderId="16" xfId="33" applyFont="1" applyBorder="1" applyAlignment="1">
      <alignment horizontal="center"/>
      <protection/>
    </xf>
    <xf numFmtId="0" fontId="19" fillId="0" borderId="17" xfId="33" applyFont="1" applyBorder="1" applyAlignment="1">
      <alignment horizontal="center"/>
      <protection/>
    </xf>
    <xf numFmtId="0" fontId="19" fillId="0" borderId="18" xfId="33" applyFont="1" applyBorder="1" applyAlignment="1">
      <alignment horizontal="center"/>
      <protection/>
    </xf>
    <xf numFmtId="0" fontId="19" fillId="0" borderId="12" xfId="33" applyFont="1" applyBorder="1" applyAlignment="1">
      <alignment horizontal="center" vertical="center"/>
      <protection/>
    </xf>
    <xf numFmtId="0" fontId="26" fillId="0" borderId="2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9" fillId="0" borderId="20" xfId="33" applyFont="1" applyBorder="1" applyAlignment="1">
      <alignment horizontal="center" vertical="center"/>
      <protection/>
    </xf>
    <xf numFmtId="0" fontId="19" fillId="0" borderId="15" xfId="33" applyFont="1" applyBorder="1" applyAlignment="1">
      <alignment horizontal="center" vertical="center"/>
      <protection/>
    </xf>
    <xf numFmtId="0" fontId="19" fillId="0" borderId="20" xfId="36" applyFont="1" applyBorder="1" applyAlignment="1">
      <alignment horizontal="center" vertical="center"/>
      <protection/>
    </xf>
    <xf numFmtId="0" fontId="19" fillId="0" borderId="10" xfId="36" applyFont="1" applyBorder="1" applyAlignment="1">
      <alignment horizontal="center" vertical="center"/>
      <protection/>
    </xf>
    <xf numFmtId="0" fontId="19" fillId="0" borderId="15" xfId="36" applyFont="1" applyBorder="1" applyAlignment="1">
      <alignment horizontal="center" vertical="center"/>
      <protection/>
    </xf>
    <xf numFmtId="0" fontId="19" fillId="0" borderId="12" xfId="36" applyFont="1" applyBorder="1" applyAlignment="1">
      <alignment horizontal="center" vertical="center"/>
      <protection/>
    </xf>
    <xf numFmtId="0" fontId="19" fillId="0" borderId="16" xfId="36" applyFont="1" applyBorder="1" applyAlignment="1">
      <alignment horizontal="center" vertical="center"/>
      <protection/>
    </xf>
    <xf numFmtId="0" fontId="19" fillId="0" borderId="18" xfId="36" applyFont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9" fillId="0" borderId="17" xfId="36" applyFont="1" applyBorder="1" applyAlignment="1">
      <alignment horizontal="center" vertical="center"/>
      <protection/>
    </xf>
    <xf numFmtId="0" fontId="19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0" borderId="16" xfId="35" applyFont="1" applyBorder="1" applyAlignment="1">
      <alignment horizontal="center" vertical="center"/>
      <protection/>
    </xf>
    <xf numFmtId="0" fontId="19" fillId="0" borderId="17" xfId="35" applyFont="1" applyBorder="1" applyAlignment="1">
      <alignment horizontal="center" vertical="center"/>
      <protection/>
    </xf>
    <xf numFmtId="0" fontId="19" fillId="0" borderId="18" xfId="35" applyFont="1" applyBorder="1" applyAlignment="1">
      <alignment horizontal="center" vertical="center"/>
      <protection/>
    </xf>
    <xf numFmtId="0" fontId="19" fillId="0" borderId="12" xfId="35" applyFont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9" fillId="0" borderId="12" xfId="34" applyFont="1" applyBorder="1" applyAlignment="1">
      <alignment horizontal="center" vertical="center"/>
      <protection/>
    </xf>
    <xf numFmtId="0" fontId="19" fillId="0" borderId="16" xfId="34" applyFont="1" applyBorder="1" applyAlignment="1">
      <alignment horizontal="center" vertical="center"/>
      <protection/>
    </xf>
    <xf numFmtId="0" fontId="19" fillId="0" borderId="17" xfId="34" applyFont="1" applyBorder="1" applyAlignment="1">
      <alignment horizontal="center" vertical="center"/>
      <protection/>
    </xf>
    <xf numFmtId="0" fontId="19" fillId="0" borderId="18" xfId="34" applyFont="1" applyBorder="1" applyAlignment="1">
      <alignment horizontal="center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102統計指標" xfId="33"/>
    <cellStyle name="一般_Sheet1" xfId="34"/>
    <cellStyle name="一般_Sheet1_9301" xfId="35"/>
    <cellStyle name="一般_Sheet1_9405指標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showGridLines="0" zoomScale="90" zoomScaleNormal="90" zoomScalePageLayoutView="0" workbookViewId="0" topLeftCell="A1">
      <selection activeCell="D17" sqref="D17"/>
    </sheetView>
  </sheetViews>
  <sheetFormatPr defaultColWidth="22.625" defaultRowHeight="24" customHeight="1"/>
  <cols>
    <col min="1" max="5" width="9.00390625" style="0" customWidth="1"/>
    <col min="6" max="6" width="40.125" style="20" customWidth="1"/>
    <col min="7" max="7" width="11.625" style="1" customWidth="1"/>
    <col min="8" max="8" width="9.125" style="1" customWidth="1"/>
    <col min="9" max="10" width="8.875" style="1" customWidth="1"/>
    <col min="11" max="11" width="10.875" style="1" customWidth="1"/>
    <col min="12" max="12" width="12.25390625" style="1" customWidth="1"/>
    <col min="13" max="14" width="22.625" style="1" customWidth="1"/>
  </cols>
  <sheetData>
    <row r="1" spans="6:8" ht="24" customHeight="1">
      <c r="F1" s="19"/>
      <c r="G1" s="7"/>
      <c r="H1"/>
    </row>
    <row r="3" spans="1:14" s="40" customFormat="1" ht="24" customHeight="1">
      <c r="A3" s="38"/>
      <c r="B3" s="38"/>
      <c r="C3" s="38"/>
      <c r="D3" s="38"/>
      <c r="E3" s="38"/>
      <c r="F3" s="96" t="s">
        <v>0</v>
      </c>
      <c r="G3" s="39"/>
      <c r="H3" s="39"/>
      <c r="I3" s="39"/>
      <c r="J3" s="39"/>
      <c r="K3" s="39"/>
      <c r="L3" s="39"/>
      <c r="M3" s="39"/>
      <c r="N3" s="39"/>
    </row>
    <row r="4" spans="1:6" ht="24" customHeight="1">
      <c r="A4" s="22"/>
      <c r="B4" s="22"/>
      <c r="C4" s="22"/>
      <c r="D4" s="22"/>
      <c r="E4" s="22"/>
      <c r="F4" s="97" t="s">
        <v>59</v>
      </c>
    </row>
    <row r="5" spans="1:6" ht="24" customHeight="1">
      <c r="A5" s="22"/>
      <c r="B5" s="22"/>
      <c r="C5" s="22"/>
      <c r="D5" s="22"/>
      <c r="E5" s="22"/>
      <c r="F5" s="23"/>
    </row>
    <row r="6" spans="1:14" s="3" customFormat="1" ht="24" customHeight="1">
      <c r="A6" s="24"/>
      <c r="B6" s="24"/>
      <c r="C6" s="24"/>
      <c r="D6" s="24"/>
      <c r="E6" s="24"/>
      <c r="F6" s="238" t="s">
        <v>238</v>
      </c>
      <c r="G6" s="1"/>
      <c r="H6" s="1"/>
      <c r="I6" s="1"/>
      <c r="J6" s="1"/>
      <c r="K6" s="1"/>
      <c r="L6" s="1"/>
      <c r="M6" s="2"/>
      <c r="N6" s="2"/>
    </row>
    <row r="7" spans="1:14" s="3" customFormat="1" ht="24" customHeight="1">
      <c r="A7" s="24"/>
      <c r="B7" s="24"/>
      <c r="C7" s="24"/>
      <c r="D7" s="24"/>
      <c r="E7" s="24"/>
      <c r="F7" s="25"/>
      <c r="G7" s="1"/>
      <c r="H7" s="1"/>
      <c r="I7" s="1"/>
      <c r="J7" s="1"/>
      <c r="K7" s="1"/>
      <c r="L7" s="1"/>
      <c r="M7" s="2"/>
      <c r="N7" s="2"/>
    </row>
    <row r="8" spans="1:14" s="3" customFormat="1" ht="24" customHeight="1">
      <c r="A8" s="24"/>
      <c r="B8" s="24"/>
      <c r="C8" s="24"/>
      <c r="D8" s="24"/>
      <c r="E8" s="24"/>
      <c r="F8" s="25"/>
      <c r="G8" s="1"/>
      <c r="H8" s="1"/>
      <c r="I8" s="1"/>
      <c r="J8" s="1"/>
      <c r="K8" s="1"/>
      <c r="L8" s="1"/>
      <c r="M8" s="2"/>
      <c r="N8" s="2"/>
    </row>
    <row r="9" spans="1:14" s="3" customFormat="1" ht="24" customHeight="1">
      <c r="A9" s="24"/>
      <c r="B9" s="24"/>
      <c r="C9" s="24"/>
      <c r="D9" s="24"/>
      <c r="E9" s="24"/>
      <c r="F9" s="25"/>
      <c r="G9" s="1"/>
      <c r="H9" s="1"/>
      <c r="I9" s="1"/>
      <c r="J9" s="1"/>
      <c r="K9" s="1"/>
      <c r="L9" s="1"/>
      <c r="M9" s="2"/>
      <c r="N9" s="2"/>
    </row>
    <row r="10" spans="1:14" s="3" customFormat="1" ht="24" customHeight="1">
      <c r="A10" s="24"/>
      <c r="B10" s="24"/>
      <c r="C10" s="24"/>
      <c r="D10" s="24"/>
      <c r="E10" s="24"/>
      <c r="F10" s="25"/>
      <c r="G10" s="1"/>
      <c r="H10" s="1"/>
      <c r="I10" s="1"/>
      <c r="J10" s="1"/>
      <c r="K10" s="1"/>
      <c r="L10" s="1"/>
      <c r="M10" s="2"/>
      <c r="N10" s="2"/>
    </row>
    <row r="11" spans="1:14" s="3" customFormat="1" ht="24" customHeight="1">
      <c r="A11" s="24"/>
      <c r="B11" s="24"/>
      <c r="C11" s="24"/>
      <c r="D11" s="24"/>
      <c r="E11" s="24"/>
      <c r="F11" s="25"/>
      <c r="G11" s="1"/>
      <c r="H11" s="1"/>
      <c r="I11" s="1"/>
      <c r="J11" s="1"/>
      <c r="K11" s="1"/>
      <c r="L11" s="1"/>
      <c r="M11" s="2"/>
      <c r="N11" s="2"/>
    </row>
    <row r="12" spans="1:14" s="5" customFormat="1" ht="24" customHeight="1">
      <c r="A12" s="26"/>
      <c r="B12" s="26"/>
      <c r="C12" s="26"/>
      <c r="D12" s="26"/>
      <c r="E12" s="26"/>
      <c r="F12" s="23"/>
      <c r="G12" s="1"/>
      <c r="H12" s="1"/>
      <c r="I12" s="1"/>
      <c r="J12" s="1"/>
      <c r="K12" s="1"/>
      <c r="L12" s="1"/>
      <c r="M12" s="4"/>
      <c r="N12" s="4"/>
    </row>
    <row r="13" spans="1:14" s="5" customFormat="1" ht="24" customHeight="1">
      <c r="A13" s="26"/>
      <c r="B13" s="26"/>
      <c r="C13" s="26"/>
      <c r="D13" s="26"/>
      <c r="E13" s="26"/>
      <c r="F13" s="23"/>
      <c r="G13" s="1"/>
      <c r="H13" s="1"/>
      <c r="I13" s="1"/>
      <c r="J13" s="1"/>
      <c r="K13" s="1"/>
      <c r="L13" s="1"/>
      <c r="M13" s="4"/>
      <c r="N13" s="4"/>
    </row>
    <row r="14" spans="1:14" s="5" customFormat="1" ht="24" customHeight="1">
      <c r="A14" s="26"/>
      <c r="B14" s="26"/>
      <c r="C14" s="26"/>
      <c r="D14" s="26"/>
      <c r="E14" s="26"/>
      <c r="F14" s="27" t="s">
        <v>1</v>
      </c>
      <c r="G14" s="18"/>
      <c r="H14" s="18"/>
      <c r="I14" s="18"/>
      <c r="J14" s="1"/>
      <c r="K14" s="1"/>
      <c r="L14" s="1"/>
      <c r="M14" s="4"/>
      <c r="N14" s="4"/>
    </row>
    <row r="15" spans="1:14" s="5" customFormat="1" ht="24" customHeight="1">
      <c r="A15" s="26"/>
      <c r="B15" s="26"/>
      <c r="C15" s="26"/>
      <c r="D15" s="26"/>
      <c r="E15" s="26"/>
      <c r="F15" s="27" t="s">
        <v>2</v>
      </c>
      <c r="G15" s="18"/>
      <c r="H15" s="18"/>
      <c r="I15" s="18"/>
      <c r="J15" s="1"/>
      <c r="K15" s="1"/>
      <c r="L15" s="1"/>
      <c r="M15" s="4"/>
      <c r="N15" s="4"/>
    </row>
    <row r="16" spans="1:14" s="5" customFormat="1" ht="24" customHeight="1">
      <c r="A16" s="26"/>
      <c r="B16" s="26"/>
      <c r="C16" s="26"/>
      <c r="D16" s="26"/>
      <c r="E16" s="26"/>
      <c r="F16" s="23"/>
      <c r="G16" s="1"/>
      <c r="H16" s="1"/>
      <c r="I16" s="1"/>
      <c r="J16" s="1"/>
      <c r="K16" s="1"/>
      <c r="L16" s="1"/>
      <c r="M16" s="4"/>
      <c r="N16" s="4"/>
    </row>
    <row r="17" spans="1:14" s="5" customFormat="1" ht="24" customHeight="1">
      <c r="A17" s="26"/>
      <c r="B17" s="26"/>
      <c r="C17" s="26"/>
      <c r="D17" s="26"/>
      <c r="E17" s="26"/>
      <c r="F17" s="23" t="s">
        <v>239</v>
      </c>
      <c r="G17" s="1"/>
      <c r="H17" s="1"/>
      <c r="I17" s="1"/>
      <c r="J17" s="1"/>
      <c r="K17" s="1"/>
      <c r="L17" s="1"/>
      <c r="M17" s="4"/>
      <c r="N17" s="4"/>
    </row>
    <row r="18" spans="1:14" s="5" customFormat="1" ht="24" customHeight="1">
      <c r="A18" s="26"/>
      <c r="B18" s="26"/>
      <c r="C18" s="26"/>
      <c r="D18" s="26"/>
      <c r="E18" s="26"/>
      <c r="F18" s="28"/>
      <c r="G18"/>
      <c r="H18"/>
      <c r="I18"/>
      <c r="J18" s="1"/>
      <c r="K18" s="1"/>
      <c r="L18" s="1"/>
      <c r="M18" s="4"/>
      <c r="N18" s="4"/>
    </row>
    <row r="19" spans="6:14" s="5" customFormat="1" ht="24" customHeight="1">
      <c r="F19" s="20" t="s">
        <v>3</v>
      </c>
      <c r="G19" s="1"/>
      <c r="H19" s="1"/>
      <c r="I19" s="1"/>
      <c r="J19" s="1"/>
      <c r="K19" s="1"/>
      <c r="L19" s="1"/>
      <c r="M19" s="4"/>
      <c r="N19" s="4"/>
    </row>
    <row r="20" spans="6:14" s="5" customFormat="1" ht="24" customHeight="1">
      <c r="F20" s="21"/>
      <c r="G20" s="1"/>
      <c r="H20" s="1"/>
      <c r="I20" s="1"/>
      <c r="J20" s="1"/>
      <c r="K20" s="1"/>
      <c r="L20" s="1"/>
      <c r="M20" s="4"/>
      <c r="N20" s="4"/>
    </row>
    <row r="21" spans="6:14" s="5" customFormat="1" ht="24" customHeight="1">
      <c r="F21" s="20"/>
      <c r="G21" s="1"/>
      <c r="H21" s="1"/>
      <c r="I21" s="1"/>
      <c r="J21" s="1"/>
      <c r="K21" s="1"/>
      <c r="L21" s="1"/>
      <c r="M21" s="4"/>
      <c r="N21" s="4"/>
    </row>
    <row r="22" spans="6:14" s="5" customFormat="1" ht="24" customHeight="1">
      <c r="F22" s="20"/>
      <c r="G22" s="1"/>
      <c r="H22" s="1"/>
      <c r="I22" s="1"/>
      <c r="J22" s="1"/>
      <c r="K22" s="1"/>
      <c r="L22" s="1"/>
      <c r="M22" s="4"/>
      <c r="N22" s="4"/>
    </row>
    <row r="23" spans="6:14" s="5" customFormat="1" ht="24" customHeight="1">
      <c r="F23" s="20"/>
      <c r="G23" s="1"/>
      <c r="H23" s="1"/>
      <c r="I23" s="1"/>
      <c r="J23" s="1"/>
      <c r="K23" s="1"/>
      <c r="L23" s="1"/>
      <c r="M23" s="4"/>
      <c r="N23" s="4"/>
    </row>
    <row r="24" spans="6:14" s="5" customFormat="1" ht="24" customHeight="1">
      <c r="F24" s="20"/>
      <c r="G24" s="1"/>
      <c r="H24" s="1"/>
      <c r="I24" s="1"/>
      <c r="J24" s="1"/>
      <c r="K24" s="1"/>
      <c r="L24" s="1"/>
      <c r="M24" s="4"/>
      <c r="N24" s="4"/>
    </row>
    <row r="41" spans="15:22" ht="24" customHeight="1">
      <c r="O41" s="1"/>
      <c r="P41" s="1"/>
      <c r="Q41" s="1"/>
      <c r="R41" s="1"/>
      <c r="S41" s="1"/>
      <c r="T41" s="1"/>
      <c r="U41" s="1"/>
      <c r="V41" s="1"/>
    </row>
    <row r="42" spans="15:22" ht="24" customHeight="1">
      <c r="O42" s="1"/>
      <c r="P42" s="1"/>
      <c r="Q42" s="1"/>
      <c r="R42" s="1"/>
      <c r="S42" s="1"/>
      <c r="T42" s="1"/>
      <c r="U42" s="1"/>
      <c r="V42" s="1"/>
    </row>
    <row r="43" spans="15:22" ht="24" customHeight="1">
      <c r="O43" s="1"/>
      <c r="P43" s="1"/>
      <c r="Q43" s="1"/>
      <c r="R43" s="1"/>
      <c r="S43" s="1"/>
      <c r="T43" s="1"/>
      <c r="U43" s="1"/>
      <c r="V43" s="1"/>
    </row>
    <row r="44" spans="15:22" ht="24" customHeight="1">
      <c r="O44" s="1"/>
      <c r="P44" s="1"/>
      <c r="Q44" s="1"/>
      <c r="R44" s="1"/>
      <c r="S44" s="1"/>
      <c r="T44" s="1"/>
      <c r="U44" s="1"/>
      <c r="V44" s="1"/>
    </row>
    <row r="45" spans="15:22" ht="24" customHeight="1">
      <c r="O45" s="1"/>
      <c r="P45" s="1"/>
      <c r="Q45" s="1"/>
      <c r="R45" s="1"/>
      <c r="S45" s="1"/>
      <c r="T45" s="1"/>
      <c r="U45" s="1"/>
      <c r="V45" s="1"/>
    </row>
    <row r="46" spans="15:22" ht="24" customHeight="1">
      <c r="O46" s="1"/>
      <c r="P46" s="1"/>
      <c r="Q46" s="1"/>
      <c r="R46" s="1"/>
      <c r="S46" s="1"/>
      <c r="T46" s="1"/>
      <c r="U46" s="1"/>
      <c r="V46" s="1"/>
    </row>
    <row r="47" spans="15:22" ht="24" customHeight="1">
      <c r="O47" s="1"/>
      <c r="P47" s="1"/>
      <c r="Q47" s="1"/>
      <c r="R47" s="1"/>
      <c r="S47" s="1"/>
      <c r="T47" s="1"/>
      <c r="U47" s="1"/>
      <c r="V47" s="1"/>
    </row>
    <row r="48" spans="15:22" ht="24" customHeight="1">
      <c r="O48" s="1"/>
      <c r="P48" s="1"/>
      <c r="Q48" s="1"/>
      <c r="R48" s="1"/>
      <c r="S48" s="1"/>
      <c r="T48" s="1"/>
      <c r="U48" s="1"/>
      <c r="V48" s="1"/>
    </row>
    <row r="49" spans="15:22" ht="24" customHeight="1">
      <c r="O49" s="1"/>
      <c r="P49" s="1"/>
      <c r="Q49" s="1"/>
      <c r="R49" s="1"/>
      <c r="S49" s="1"/>
      <c r="T49" s="1"/>
      <c r="U49" s="1"/>
      <c r="V49" s="1"/>
    </row>
    <row r="50" spans="15:22" ht="24" customHeight="1">
      <c r="O50" s="1"/>
      <c r="P50" s="1"/>
      <c r="Q50" s="1"/>
      <c r="R50" s="1"/>
      <c r="S50" s="1"/>
      <c r="T50" s="1"/>
      <c r="U50" s="1"/>
      <c r="V50" s="1"/>
    </row>
    <row r="51" spans="15:22" ht="24" customHeight="1">
      <c r="O51" s="1"/>
      <c r="P51" s="1"/>
      <c r="Q51" s="1"/>
      <c r="R51" s="1"/>
      <c r="S51" s="1"/>
      <c r="T51" s="1"/>
      <c r="U51" s="1"/>
      <c r="V51" s="1"/>
    </row>
    <row r="52" spans="15:22" ht="24" customHeight="1">
      <c r="O52" s="1"/>
      <c r="P52" s="1"/>
      <c r="Q52" s="1"/>
      <c r="R52" s="1"/>
      <c r="S52" s="1"/>
      <c r="T52" s="1"/>
      <c r="U52" s="1"/>
      <c r="V52" s="1"/>
    </row>
    <row r="53" spans="15:22" ht="24" customHeight="1">
      <c r="O53" s="1"/>
      <c r="P53" s="1"/>
      <c r="Q53" s="1"/>
      <c r="R53" s="1"/>
      <c r="S53" s="1"/>
      <c r="T53" s="1"/>
      <c r="U53" s="1"/>
      <c r="V53" s="1"/>
    </row>
    <row r="54" spans="15:22" ht="24" customHeight="1">
      <c r="O54" s="1"/>
      <c r="P54" s="1"/>
      <c r="Q54" s="1"/>
      <c r="R54" s="1"/>
      <c r="S54" s="1"/>
      <c r="T54" s="1"/>
      <c r="U54" s="1"/>
      <c r="V54" s="1"/>
    </row>
  </sheetData>
  <sheetProtection/>
  <printOptions/>
  <pageMargins left="0" right="0" top="1.3779527559055118" bottom="1.1023622047244095" header="0.984251968503937" footer="0.787401574803149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29"/>
  <sheetViews>
    <sheetView zoomScale="120" zoomScaleNormal="120" zoomScalePageLayoutView="0" workbookViewId="0" topLeftCell="A1">
      <selection activeCell="AD26" sqref="AD26"/>
    </sheetView>
  </sheetViews>
  <sheetFormatPr defaultColWidth="9.00390625" defaultRowHeight="36" customHeight="1"/>
  <cols>
    <col min="1" max="1" width="10.00390625" style="83" customWidth="1"/>
    <col min="2" max="2" width="8.875" style="83" customWidth="1"/>
    <col min="3" max="3" width="7.50390625" style="83" customWidth="1"/>
    <col min="4" max="4" width="8.875" style="83" customWidth="1"/>
    <col min="5" max="5" width="6.375" style="83" customWidth="1"/>
    <col min="6" max="6" width="8.875" style="83" customWidth="1"/>
    <col min="7" max="7" width="6.00390625" style="83" customWidth="1"/>
    <col min="8" max="8" width="8.625" style="83" customWidth="1"/>
    <col min="9" max="9" width="6.25390625" style="83" customWidth="1"/>
    <col min="10" max="10" width="7.25390625" style="83" customWidth="1"/>
    <col min="11" max="11" width="5.75390625" style="83" customWidth="1"/>
    <col min="12" max="12" width="6.00390625" style="83" customWidth="1"/>
    <col min="13" max="13" width="5.875" style="83" customWidth="1"/>
    <col min="14" max="14" width="7.375" style="83" customWidth="1"/>
    <col min="15" max="15" width="6.375" style="83" customWidth="1"/>
    <col min="16" max="16" width="7.125" style="83" customWidth="1"/>
    <col min="17" max="17" width="6.375" style="83" customWidth="1"/>
    <col min="18" max="18" width="6.875" style="83" customWidth="1"/>
    <col min="19" max="19" width="5.125" style="83" customWidth="1"/>
    <col min="20" max="20" width="5.25390625" style="83" customWidth="1"/>
    <col min="21" max="21" width="5.00390625" style="83" customWidth="1"/>
    <col min="22" max="22" width="7.125" style="83" customWidth="1"/>
    <col min="23" max="23" width="5.625" style="83" customWidth="1"/>
    <col min="24" max="24" width="7.125" style="83" customWidth="1"/>
    <col min="25" max="25" width="4.50390625" style="83" customWidth="1"/>
    <col min="26" max="26" width="6.25390625" style="83" customWidth="1"/>
    <col min="27" max="27" width="5.25390625" style="83" customWidth="1"/>
    <col min="28" max="28" width="7.00390625" style="83" customWidth="1"/>
    <col min="29" max="29" width="6.375" style="83" customWidth="1"/>
    <col min="30" max="30" width="6.50390625" style="83" customWidth="1"/>
    <col min="31" max="31" width="5.125" style="83" customWidth="1"/>
    <col min="32" max="32" width="7.25390625" style="83" customWidth="1"/>
    <col min="33" max="33" width="5.25390625" style="83" customWidth="1"/>
    <col min="34" max="16384" width="9.00390625" style="11" customWidth="1"/>
  </cols>
  <sheetData>
    <row r="1" spans="1:44" ht="18" customHeight="1">
      <c r="A1" s="33" t="s">
        <v>76</v>
      </c>
      <c r="B1" s="58"/>
      <c r="C1" s="58"/>
      <c r="D1" s="57"/>
      <c r="E1" s="67"/>
      <c r="F1" s="67"/>
      <c r="G1" s="67"/>
      <c r="H1" s="68"/>
      <c r="I1" s="68"/>
      <c r="J1" s="69"/>
      <c r="K1" s="69"/>
      <c r="L1" s="69"/>
      <c r="M1" s="69"/>
      <c r="N1" s="68"/>
      <c r="O1" s="68"/>
      <c r="P1" s="69"/>
      <c r="Q1" s="69"/>
      <c r="R1" s="33" t="s">
        <v>82</v>
      </c>
      <c r="S1" s="68"/>
      <c r="T1" s="69"/>
      <c r="U1" s="69"/>
      <c r="V1" s="69"/>
      <c r="W1" s="69"/>
      <c r="X1" s="69"/>
      <c r="Y1" s="69"/>
      <c r="Z1" s="69"/>
      <c r="AA1" s="57"/>
      <c r="AB1" s="57"/>
      <c r="AC1" s="57"/>
      <c r="AD1" s="69"/>
      <c r="AE1" s="69"/>
      <c r="AF1" s="69"/>
      <c r="AG1" s="69"/>
      <c r="AH1" s="3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8" customHeight="1">
      <c r="A2" s="67"/>
      <c r="B2" s="67"/>
      <c r="C2" s="67"/>
      <c r="D2" s="67"/>
      <c r="E2" s="67"/>
      <c r="F2" s="67"/>
      <c r="G2" s="67"/>
      <c r="H2" s="69"/>
      <c r="I2" s="69"/>
      <c r="J2" s="69"/>
      <c r="K2" s="69"/>
      <c r="L2" s="69"/>
      <c r="M2" s="69"/>
      <c r="N2" s="69"/>
      <c r="O2" s="69"/>
      <c r="P2" s="69"/>
      <c r="Q2" s="92" t="s">
        <v>94</v>
      </c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119" t="s">
        <v>68</v>
      </c>
      <c r="AD2"/>
      <c r="AE2" s="69"/>
      <c r="AF2" s="57"/>
      <c r="AG2" s="92" t="s">
        <v>94</v>
      </c>
      <c r="AH2" s="32"/>
    </row>
    <row r="3" spans="1:34" ht="15.75" customHeight="1">
      <c r="A3" s="70"/>
      <c r="B3" s="359" t="s">
        <v>53</v>
      </c>
      <c r="C3" s="309"/>
      <c r="D3" s="360" t="s">
        <v>64</v>
      </c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2"/>
      <c r="R3" s="350" t="s">
        <v>95</v>
      </c>
      <c r="S3" s="351"/>
      <c r="T3" s="351"/>
      <c r="U3" s="352"/>
      <c r="V3" s="360" t="s">
        <v>42</v>
      </c>
      <c r="W3" s="351"/>
      <c r="X3" s="351"/>
      <c r="Y3" s="351"/>
      <c r="Z3" s="351"/>
      <c r="AA3" s="352"/>
      <c r="AB3" s="360" t="s">
        <v>67</v>
      </c>
      <c r="AC3" s="361"/>
      <c r="AD3" s="361"/>
      <c r="AE3" s="361"/>
      <c r="AF3" s="361"/>
      <c r="AG3" s="362"/>
      <c r="AH3" s="32"/>
    </row>
    <row r="4" spans="1:34" ht="15.75" customHeight="1">
      <c r="A4" s="71" t="s">
        <v>70</v>
      </c>
      <c r="B4" s="310"/>
      <c r="C4" s="312"/>
      <c r="D4" s="73" t="s">
        <v>43</v>
      </c>
      <c r="E4" s="74"/>
      <c r="F4" s="73" t="s">
        <v>44</v>
      </c>
      <c r="G4" s="74"/>
      <c r="H4" s="73" t="s">
        <v>45</v>
      </c>
      <c r="I4" s="74"/>
      <c r="J4" s="73" t="s">
        <v>46</v>
      </c>
      <c r="K4" s="74"/>
      <c r="L4" s="75" t="s">
        <v>62</v>
      </c>
      <c r="M4" s="75"/>
      <c r="N4" s="360" t="s">
        <v>54</v>
      </c>
      <c r="O4" s="362"/>
      <c r="P4" s="76" t="s">
        <v>47</v>
      </c>
      <c r="Q4" s="76"/>
      <c r="R4" s="76" t="s">
        <v>50</v>
      </c>
      <c r="S4" s="76"/>
      <c r="T4" s="76" t="s">
        <v>51</v>
      </c>
      <c r="U4" s="76"/>
      <c r="V4" s="76" t="s">
        <v>43</v>
      </c>
      <c r="W4" s="76"/>
      <c r="X4" s="76" t="s">
        <v>48</v>
      </c>
      <c r="Y4" s="76"/>
      <c r="Z4" s="76" t="s">
        <v>49</v>
      </c>
      <c r="AA4" s="76"/>
      <c r="AB4" s="73" t="s">
        <v>66</v>
      </c>
      <c r="AC4" s="73"/>
      <c r="AD4" s="360" t="s">
        <v>63</v>
      </c>
      <c r="AE4" s="362"/>
      <c r="AF4" s="360" t="s">
        <v>65</v>
      </c>
      <c r="AG4" s="362"/>
      <c r="AH4" s="34"/>
    </row>
    <row r="5" spans="1:34" ht="15.75" customHeight="1">
      <c r="A5" s="77"/>
      <c r="B5" s="72" t="s">
        <v>52</v>
      </c>
      <c r="C5" s="72" t="s">
        <v>58</v>
      </c>
      <c r="D5" s="77" t="s">
        <v>52</v>
      </c>
      <c r="E5" s="72" t="s">
        <v>83</v>
      </c>
      <c r="F5" s="77" t="s">
        <v>52</v>
      </c>
      <c r="G5" s="72" t="s">
        <v>83</v>
      </c>
      <c r="H5" s="77" t="s">
        <v>52</v>
      </c>
      <c r="I5" s="72" t="s">
        <v>58</v>
      </c>
      <c r="J5" s="78" t="s">
        <v>52</v>
      </c>
      <c r="K5" s="72" t="s">
        <v>58</v>
      </c>
      <c r="L5" s="78" t="s">
        <v>52</v>
      </c>
      <c r="M5" s="72" t="s">
        <v>58</v>
      </c>
      <c r="N5" s="77" t="s">
        <v>52</v>
      </c>
      <c r="O5" s="72" t="s">
        <v>58</v>
      </c>
      <c r="P5" s="77" t="s">
        <v>52</v>
      </c>
      <c r="Q5" s="72" t="s">
        <v>58</v>
      </c>
      <c r="R5" s="77" t="s">
        <v>52</v>
      </c>
      <c r="S5" s="72" t="s">
        <v>83</v>
      </c>
      <c r="T5" s="77" t="s">
        <v>52</v>
      </c>
      <c r="U5" s="72" t="s">
        <v>83</v>
      </c>
      <c r="V5" s="77" t="s">
        <v>52</v>
      </c>
      <c r="W5" s="72" t="s">
        <v>58</v>
      </c>
      <c r="X5" s="77" t="s">
        <v>52</v>
      </c>
      <c r="Y5" s="72" t="s">
        <v>83</v>
      </c>
      <c r="Z5" s="77" t="s">
        <v>52</v>
      </c>
      <c r="AA5" s="72" t="s">
        <v>83</v>
      </c>
      <c r="AB5" s="77" t="s">
        <v>52</v>
      </c>
      <c r="AC5" s="72" t="s">
        <v>58</v>
      </c>
      <c r="AD5" s="77" t="s">
        <v>52</v>
      </c>
      <c r="AE5" s="72" t="s">
        <v>58</v>
      </c>
      <c r="AF5" s="77" t="s">
        <v>52</v>
      </c>
      <c r="AG5" s="72" t="s">
        <v>58</v>
      </c>
      <c r="AH5" s="34"/>
    </row>
    <row r="6" spans="1:34" ht="15.75" customHeight="1">
      <c r="A6" s="118" t="s">
        <v>88</v>
      </c>
      <c r="B6" s="103">
        <f>D6++V6+AB6</f>
        <v>3137049</v>
      </c>
      <c r="C6" s="103">
        <f>E6++W6+AC6</f>
        <v>39459</v>
      </c>
      <c r="D6" s="103">
        <f>F6+H6+J6+N6+P6+L6+R6+T6</f>
        <v>3086883</v>
      </c>
      <c r="E6" s="103">
        <f>G6+I6+K6+O6+Q6+M6+S6+U6</f>
        <v>38304</v>
      </c>
      <c r="F6" s="103">
        <v>1886183</v>
      </c>
      <c r="G6" s="103">
        <v>8499</v>
      </c>
      <c r="H6" s="103">
        <v>971908</v>
      </c>
      <c r="I6" s="103">
        <v>28307</v>
      </c>
      <c r="J6" s="103">
        <v>225792</v>
      </c>
      <c r="K6" s="103">
        <v>1263</v>
      </c>
      <c r="L6" s="103">
        <v>1328</v>
      </c>
      <c r="M6" s="103">
        <v>88</v>
      </c>
      <c r="N6" s="65">
        <v>0</v>
      </c>
      <c r="O6" s="65">
        <v>0</v>
      </c>
      <c r="P6" s="65">
        <v>0</v>
      </c>
      <c r="Q6" s="65">
        <v>0</v>
      </c>
      <c r="R6" s="102">
        <v>32</v>
      </c>
      <c r="S6" s="103">
        <v>1</v>
      </c>
      <c r="T6" s="103">
        <v>1640</v>
      </c>
      <c r="U6" s="103">
        <v>146</v>
      </c>
      <c r="V6" s="103">
        <f>+X6+Z6</f>
        <v>47888</v>
      </c>
      <c r="W6" s="103">
        <f>+Y6+AA6</f>
        <v>831</v>
      </c>
      <c r="X6" s="103">
        <v>25664</v>
      </c>
      <c r="Y6" s="103">
        <v>118</v>
      </c>
      <c r="Z6" s="103">
        <v>22224</v>
      </c>
      <c r="AA6" s="103">
        <v>713</v>
      </c>
      <c r="AB6" s="103">
        <f>AD6+AF6</f>
        <v>2278</v>
      </c>
      <c r="AC6" s="103">
        <f>AE6+AG6</f>
        <v>324</v>
      </c>
      <c r="AD6" s="103">
        <v>2017</v>
      </c>
      <c r="AE6" s="103">
        <v>296</v>
      </c>
      <c r="AF6" s="103">
        <v>261</v>
      </c>
      <c r="AG6" s="103">
        <v>28</v>
      </c>
      <c r="AH6" s="35"/>
    </row>
    <row r="7" spans="1:34" ht="15.75" customHeight="1">
      <c r="A7" s="118" t="s">
        <v>89</v>
      </c>
      <c r="B7" s="102">
        <v>3698417</v>
      </c>
      <c r="C7" s="102">
        <v>43939</v>
      </c>
      <c r="D7" s="102">
        <v>3640385</v>
      </c>
      <c r="E7" s="102">
        <v>42596</v>
      </c>
      <c r="F7" s="102">
        <v>2151654</v>
      </c>
      <c r="G7" s="102">
        <v>8773</v>
      </c>
      <c r="H7" s="102">
        <v>1244492</v>
      </c>
      <c r="I7" s="102">
        <v>32152</v>
      </c>
      <c r="J7" s="102">
        <v>239935</v>
      </c>
      <c r="K7" s="102">
        <v>1368</v>
      </c>
      <c r="L7" s="102">
        <v>1551</v>
      </c>
      <c r="M7" s="102">
        <v>90</v>
      </c>
      <c r="N7" s="65">
        <v>0</v>
      </c>
      <c r="O7" s="65">
        <v>0</v>
      </c>
      <c r="P7" s="65">
        <v>0</v>
      </c>
      <c r="Q7" s="65">
        <v>0</v>
      </c>
      <c r="R7" s="102">
        <v>-32</v>
      </c>
      <c r="S7" s="102">
        <v>1</v>
      </c>
      <c r="T7" s="102">
        <v>2785</v>
      </c>
      <c r="U7" s="102">
        <v>212</v>
      </c>
      <c r="V7" s="102">
        <v>52752</v>
      </c>
      <c r="W7" s="102">
        <v>875</v>
      </c>
      <c r="X7" s="102">
        <v>25908</v>
      </c>
      <c r="Y7" s="102">
        <v>102</v>
      </c>
      <c r="Z7" s="102">
        <v>26844</v>
      </c>
      <c r="AA7" s="102">
        <v>773</v>
      </c>
      <c r="AB7" s="102">
        <v>5280</v>
      </c>
      <c r="AC7" s="102">
        <v>468</v>
      </c>
      <c r="AD7" s="103">
        <v>3788</v>
      </c>
      <c r="AE7" s="103">
        <v>404</v>
      </c>
      <c r="AF7" s="103">
        <v>1492</v>
      </c>
      <c r="AG7" s="103">
        <v>64</v>
      </c>
      <c r="AH7" s="35"/>
    </row>
    <row r="8" spans="1:34" ht="15.75" customHeight="1">
      <c r="A8" s="118" t="s">
        <v>97</v>
      </c>
      <c r="B8" s="102">
        <v>5255692</v>
      </c>
      <c r="C8" s="102">
        <v>54246</v>
      </c>
      <c r="D8" s="102">
        <v>5187990</v>
      </c>
      <c r="E8" s="102">
        <v>52835</v>
      </c>
      <c r="F8" s="102">
        <v>3164015</v>
      </c>
      <c r="G8" s="102">
        <v>12482</v>
      </c>
      <c r="H8" s="102">
        <v>1663439</v>
      </c>
      <c r="I8" s="102">
        <v>37785</v>
      </c>
      <c r="J8" s="102">
        <v>353083</v>
      </c>
      <c r="K8" s="102">
        <v>2195</v>
      </c>
      <c r="L8" s="102">
        <v>2093</v>
      </c>
      <c r="M8" s="102">
        <v>99</v>
      </c>
      <c r="N8" s="65">
        <v>0</v>
      </c>
      <c r="O8" s="65">
        <v>0</v>
      </c>
      <c r="P8" s="65">
        <v>0</v>
      </c>
      <c r="Q8" s="65">
        <v>0</v>
      </c>
      <c r="R8" s="65">
        <v>1603</v>
      </c>
      <c r="S8" s="65">
        <v>6</v>
      </c>
      <c r="T8" s="102">
        <v>3757</v>
      </c>
      <c r="U8" s="102">
        <v>268</v>
      </c>
      <c r="V8" s="102">
        <v>61420</v>
      </c>
      <c r="W8" s="102">
        <v>928</v>
      </c>
      <c r="X8" s="102">
        <v>28374</v>
      </c>
      <c r="Y8" s="102">
        <v>99</v>
      </c>
      <c r="Z8" s="102">
        <v>33046</v>
      </c>
      <c r="AA8" s="102">
        <v>829</v>
      </c>
      <c r="AB8" s="102">
        <v>6282</v>
      </c>
      <c r="AC8" s="102">
        <v>483</v>
      </c>
      <c r="AD8" s="103">
        <v>4678</v>
      </c>
      <c r="AE8" s="103">
        <v>441</v>
      </c>
      <c r="AF8" s="65">
        <v>1604</v>
      </c>
      <c r="AG8" s="65">
        <v>42</v>
      </c>
      <c r="AH8" s="35"/>
    </row>
    <row r="9" spans="1:34" ht="15.75" customHeight="1">
      <c r="A9" s="118" t="s">
        <v>102</v>
      </c>
      <c r="B9" s="102">
        <v>5102210</v>
      </c>
      <c r="C9" s="102">
        <v>61639</v>
      </c>
      <c r="D9" s="102">
        <v>5015833</v>
      </c>
      <c r="E9" s="102">
        <v>59411</v>
      </c>
      <c r="F9" s="102">
        <v>3322341</v>
      </c>
      <c r="G9" s="102">
        <v>13263</v>
      </c>
      <c r="H9" s="102">
        <v>1206436</v>
      </c>
      <c r="I9" s="102">
        <v>42287</v>
      </c>
      <c r="J9" s="102">
        <v>482296</v>
      </c>
      <c r="K9" s="102">
        <v>3416</v>
      </c>
      <c r="L9" s="102">
        <v>1362</v>
      </c>
      <c r="M9" s="102">
        <v>107</v>
      </c>
      <c r="N9" s="65">
        <v>0</v>
      </c>
      <c r="O9" s="65">
        <v>0</v>
      </c>
      <c r="P9" s="65">
        <v>0</v>
      </c>
      <c r="Q9" s="65">
        <v>0</v>
      </c>
      <c r="R9" s="102">
        <v>0</v>
      </c>
      <c r="S9" s="102">
        <v>0</v>
      </c>
      <c r="T9" s="102">
        <v>3398</v>
      </c>
      <c r="U9" s="102">
        <v>338</v>
      </c>
      <c r="V9" s="102">
        <v>79664</v>
      </c>
      <c r="W9" s="102">
        <v>1798</v>
      </c>
      <c r="X9" s="102">
        <v>38898</v>
      </c>
      <c r="Y9" s="102">
        <v>124</v>
      </c>
      <c r="Z9" s="102">
        <v>40766</v>
      </c>
      <c r="AA9" s="102">
        <v>1674</v>
      </c>
      <c r="AB9" s="102">
        <v>6713</v>
      </c>
      <c r="AC9" s="102">
        <v>430</v>
      </c>
      <c r="AD9" s="103">
        <v>4248</v>
      </c>
      <c r="AE9" s="103">
        <v>370</v>
      </c>
      <c r="AF9" s="103">
        <v>2465</v>
      </c>
      <c r="AG9" s="103">
        <v>60</v>
      </c>
      <c r="AH9" s="35"/>
    </row>
    <row r="10" spans="1:34" ht="15.75" customHeight="1">
      <c r="A10" s="118" t="s">
        <v>171</v>
      </c>
      <c r="B10" s="102">
        <v>6375814</v>
      </c>
      <c r="C10" s="102">
        <v>63179</v>
      </c>
      <c r="D10" s="102">
        <v>6280942</v>
      </c>
      <c r="E10" s="102">
        <v>61681</v>
      </c>
      <c r="F10" s="102">
        <v>3020283</v>
      </c>
      <c r="G10" s="102">
        <v>8923</v>
      </c>
      <c r="H10" s="102">
        <v>2726486</v>
      </c>
      <c r="I10" s="102">
        <v>49147</v>
      </c>
      <c r="J10" s="102">
        <v>523880</v>
      </c>
      <c r="K10" s="102">
        <v>3097</v>
      </c>
      <c r="L10" s="102">
        <v>3364</v>
      </c>
      <c r="M10" s="102">
        <v>118</v>
      </c>
      <c r="N10" s="65">
        <v>0</v>
      </c>
      <c r="O10" s="65">
        <v>0</v>
      </c>
      <c r="P10" s="65">
        <v>0</v>
      </c>
      <c r="Q10" s="65">
        <v>0</v>
      </c>
      <c r="R10" s="102">
        <v>185</v>
      </c>
      <c r="S10" s="102">
        <v>6</v>
      </c>
      <c r="T10" s="102">
        <v>6744</v>
      </c>
      <c r="U10" s="102">
        <v>390</v>
      </c>
      <c r="V10" s="102">
        <v>87564</v>
      </c>
      <c r="W10" s="102">
        <v>1088</v>
      </c>
      <c r="X10" s="102">
        <v>37772</v>
      </c>
      <c r="Y10" s="102">
        <v>110</v>
      </c>
      <c r="Z10" s="102">
        <v>49792</v>
      </c>
      <c r="AA10" s="102">
        <v>978</v>
      </c>
      <c r="AB10" s="102">
        <v>7308</v>
      </c>
      <c r="AC10" s="102">
        <v>410</v>
      </c>
      <c r="AD10" s="103">
        <v>3573</v>
      </c>
      <c r="AE10" s="103">
        <v>332</v>
      </c>
      <c r="AF10" s="103">
        <v>3735</v>
      </c>
      <c r="AG10" s="103">
        <v>78</v>
      </c>
      <c r="AH10" s="35"/>
    </row>
    <row r="11" spans="1:34" ht="15.75" customHeight="1">
      <c r="A11" s="118" t="s">
        <v>176</v>
      </c>
      <c r="B11" s="79">
        <v>6241844</v>
      </c>
      <c r="C11" s="79">
        <v>66333</v>
      </c>
      <c r="D11" s="79">
        <v>6140907</v>
      </c>
      <c r="E11" s="79">
        <v>64741</v>
      </c>
      <c r="F11" s="79">
        <v>2216246</v>
      </c>
      <c r="G11" s="79">
        <v>5442</v>
      </c>
      <c r="H11" s="79">
        <v>3434304</v>
      </c>
      <c r="I11" s="79">
        <v>55919</v>
      </c>
      <c r="J11" s="79">
        <v>476206</v>
      </c>
      <c r="K11" s="79">
        <v>2721</v>
      </c>
      <c r="L11" s="79">
        <v>4011</v>
      </c>
      <c r="M11" s="79">
        <v>131</v>
      </c>
      <c r="N11" s="66">
        <v>0</v>
      </c>
      <c r="O11" s="66">
        <v>0</v>
      </c>
      <c r="P11" s="66">
        <v>0</v>
      </c>
      <c r="Q11" s="66">
        <v>0</v>
      </c>
      <c r="R11" s="79">
        <v>97</v>
      </c>
      <c r="S11" s="79">
        <v>3</v>
      </c>
      <c r="T11" s="79">
        <v>10043</v>
      </c>
      <c r="U11" s="79">
        <v>525</v>
      </c>
      <c r="V11" s="79">
        <v>94515</v>
      </c>
      <c r="W11" s="79">
        <v>1185</v>
      </c>
      <c r="X11" s="79">
        <v>38942</v>
      </c>
      <c r="Y11" s="79">
        <v>120</v>
      </c>
      <c r="Z11" s="79">
        <v>55573</v>
      </c>
      <c r="AA11" s="79">
        <v>1065</v>
      </c>
      <c r="AB11" s="79">
        <v>6422</v>
      </c>
      <c r="AC11" s="79">
        <v>407</v>
      </c>
      <c r="AD11" s="95">
        <v>2853</v>
      </c>
      <c r="AE11" s="95">
        <v>346</v>
      </c>
      <c r="AF11" s="95">
        <v>3569</v>
      </c>
      <c r="AG11" s="95">
        <v>61</v>
      </c>
      <c r="AH11" s="35"/>
    </row>
    <row r="12" spans="1:34" ht="15.75" customHeight="1">
      <c r="A12" s="287" t="s">
        <v>177</v>
      </c>
      <c r="B12" s="79">
        <f>D12++V12+AB12</f>
        <v>6241844</v>
      </c>
      <c r="C12" s="79">
        <f>E12++W12+AC12</f>
        <v>66333</v>
      </c>
      <c r="D12" s="79">
        <f>F12+H12+J12+N12+P12+L12+R12+T12</f>
        <v>6140907</v>
      </c>
      <c r="E12" s="79">
        <f>G12+I12+K12+O12+Q12+M12+S12+U12</f>
        <v>64741</v>
      </c>
      <c r="F12" s="79">
        <v>2216246</v>
      </c>
      <c r="G12" s="79">
        <v>5442</v>
      </c>
      <c r="H12" s="79">
        <f>3434305-1</f>
        <v>3434304</v>
      </c>
      <c r="I12" s="79">
        <v>55919</v>
      </c>
      <c r="J12" s="79">
        <v>476206</v>
      </c>
      <c r="K12" s="79">
        <v>2721</v>
      </c>
      <c r="L12" s="79">
        <v>4011</v>
      </c>
      <c r="M12" s="79">
        <v>131</v>
      </c>
      <c r="N12" s="66">
        <v>0</v>
      </c>
      <c r="O12" s="66">
        <v>0</v>
      </c>
      <c r="P12" s="66">
        <v>0</v>
      </c>
      <c r="Q12" s="66">
        <v>0</v>
      </c>
      <c r="R12" s="79">
        <v>97</v>
      </c>
      <c r="S12" s="79">
        <v>3</v>
      </c>
      <c r="T12" s="79">
        <v>10043</v>
      </c>
      <c r="U12" s="79">
        <v>525</v>
      </c>
      <c r="V12" s="79">
        <f>+X12+Z12</f>
        <v>94515</v>
      </c>
      <c r="W12" s="79">
        <f>+Y12+AA12</f>
        <v>1185</v>
      </c>
      <c r="X12" s="79">
        <v>38942</v>
      </c>
      <c r="Y12" s="79">
        <v>120</v>
      </c>
      <c r="Z12" s="79">
        <v>55573</v>
      </c>
      <c r="AA12" s="79">
        <v>1065</v>
      </c>
      <c r="AB12" s="79">
        <f>AD12+AF12</f>
        <v>6422</v>
      </c>
      <c r="AC12" s="79">
        <f>AE12+AG12</f>
        <v>407</v>
      </c>
      <c r="AD12" s="95">
        <v>2853</v>
      </c>
      <c r="AE12" s="95">
        <v>346</v>
      </c>
      <c r="AF12" s="95">
        <v>3569</v>
      </c>
      <c r="AG12" s="95">
        <v>61</v>
      </c>
      <c r="AH12" s="35"/>
    </row>
    <row r="13" spans="1:34" ht="15.75" customHeight="1">
      <c r="A13" s="118" t="s">
        <v>178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66"/>
      <c r="O13" s="66"/>
      <c r="P13" s="66"/>
      <c r="Q13" s="66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95"/>
      <c r="AE13" s="95"/>
      <c r="AF13" s="95"/>
      <c r="AG13" s="95"/>
      <c r="AH13" s="35"/>
    </row>
    <row r="14" spans="1:34" ht="15.75" customHeight="1">
      <c r="A14" s="287" t="s">
        <v>195</v>
      </c>
      <c r="B14" s="79">
        <f aca="true" t="shared" si="0" ref="B14:C20">D14++V14+AB14</f>
        <v>2308340</v>
      </c>
      <c r="C14" s="79">
        <f t="shared" si="0"/>
        <v>32082</v>
      </c>
      <c r="D14" s="79">
        <f aca="true" t="shared" si="1" ref="D14:E20">F14+H14+J14+N14+P14+L14+R14+T14</f>
        <v>2240691</v>
      </c>
      <c r="E14" s="79">
        <f t="shared" si="1"/>
        <v>30974</v>
      </c>
      <c r="F14" s="79">
        <v>156723</v>
      </c>
      <c r="G14" s="79">
        <v>371</v>
      </c>
      <c r="H14" s="79">
        <v>1960707</v>
      </c>
      <c r="I14" s="79">
        <v>29595</v>
      </c>
      <c r="J14" s="79">
        <v>114476</v>
      </c>
      <c r="K14" s="79">
        <v>633</v>
      </c>
      <c r="L14" s="79">
        <v>2057</v>
      </c>
      <c r="M14" s="79">
        <v>65</v>
      </c>
      <c r="N14" s="66">
        <v>0</v>
      </c>
      <c r="O14" s="66">
        <v>0</v>
      </c>
      <c r="P14" s="66">
        <v>0</v>
      </c>
      <c r="Q14" s="66">
        <v>0</v>
      </c>
      <c r="R14" s="79">
        <v>71</v>
      </c>
      <c r="S14" s="79">
        <v>2</v>
      </c>
      <c r="T14" s="79">
        <v>6657</v>
      </c>
      <c r="U14" s="79">
        <v>308</v>
      </c>
      <c r="V14" s="79">
        <f aca="true" t="shared" si="2" ref="V14:V26">X14+Z14</f>
        <v>67029</v>
      </c>
      <c r="W14" s="79">
        <f aca="true" t="shared" si="3" ref="W14:W20">+Y14+AA14</f>
        <v>1051</v>
      </c>
      <c r="X14" s="79">
        <v>4749</v>
      </c>
      <c r="Y14" s="79">
        <v>24</v>
      </c>
      <c r="Z14" s="79">
        <v>62280</v>
      </c>
      <c r="AA14" s="79">
        <v>1027</v>
      </c>
      <c r="AB14" s="79">
        <f aca="true" t="shared" si="4" ref="AB14:AC20">AD14+AF14</f>
        <v>620</v>
      </c>
      <c r="AC14" s="79">
        <f t="shared" si="4"/>
        <v>57</v>
      </c>
      <c r="AD14" s="95">
        <v>288</v>
      </c>
      <c r="AE14" s="95">
        <v>51</v>
      </c>
      <c r="AF14" s="95">
        <v>332</v>
      </c>
      <c r="AG14" s="95">
        <v>6</v>
      </c>
      <c r="AH14" s="35"/>
    </row>
    <row r="15" spans="1:34" ht="15.75" customHeight="1">
      <c r="A15" s="287" t="s">
        <v>184</v>
      </c>
      <c r="B15" s="79">
        <f t="shared" si="0"/>
        <v>2582975</v>
      </c>
      <c r="C15" s="79">
        <f t="shared" si="0"/>
        <v>33111</v>
      </c>
      <c r="D15" s="79">
        <f t="shared" si="1"/>
        <v>2511344</v>
      </c>
      <c r="E15" s="79">
        <f t="shared" si="1"/>
        <v>31934</v>
      </c>
      <c r="F15" s="79">
        <v>391550</v>
      </c>
      <c r="G15" s="79">
        <v>1019</v>
      </c>
      <c r="H15" s="79">
        <v>1973603</v>
      </c>
      <c r="I15" s="79">
        <v>29765</v>
      </c>
      <c r="J15" s="79">
        <v>137249</v>
      </c>
      <c r="K15" s="79">
        <v>768</v>
      </c>
      <c r="L15" s="79">
        <v>2057</v>
      </c>
      <c r="M15" s="79">
        <v>65</v>
      </c>
      <c r="N15" s="66">
        <v>0</v>
      </c>
      <c r="O15" s="66">
        <v>0</v>
      </c>
      <c r="P15" s="66">
        <v>0</v>
      </c>
      <c r="Q15" s="66">
        <v>0</v>
      </c>
      <c r="R15" s="79">
        <v>71</v>
      </c>
      <c r="S15" s="79">
        <v>2</v>
      </c>
      <c r="T15" s="79">
        <v>6814</v>
      </c>
      <c r="U15" s="79">
        <v>315</v>
      </c>
      <c r="V15" s="79">
        <f t="shared" si="2"/>
        <v>70438</v>
      </c>
      <c r="W15" s="79">
        <f t="shared" si="3"/>
        <v>1076</v>
      </c>
      <c r="X15" s="79">
        <v>7555</v>
      </c>
      <c r="Y15" s="79">
        <v>28</v>
      </c>
      <c r="Z15" s="79">
        <v>62883</v>
      </c>
      <c r="AA15" s="79">
        <v>1048</v>
      </c>
      <c r="AB15" s="79">
        <f t="shared" si="4"/>
        <v>1193</v>
      </c>
      <c r="AC15" s="79">
        <f t="shared" si="4"/>
        <v>101</v>
      </c>
      <c r="AD15" s="95">
        <v>804</v>
      </c>
      <c r="AE15" s="95">
        <v>91</v>
      </c>
      <c r="AF15" s="95">
        <v>389</v>
      </c>
      <c r="AG15" s="95">
        <v>10</v>
      </c>
      <c r="AH15" s="35"/>
    </row>
    <row r="16" spans="1:34" ht="15.75" customHeight="1">
      <c r="A16" s="287" t="s">
        <v>185</v>
      </c>
      <c r="B16" s="79">
        <f t="shared" si="0"/>
        <v>2839447</v>
      </c>
      <c r="C16" s="79">
        <f t="shared" si="0"/>
        <v>34630</v>
      </c>
      <c r="D16" s="79">
        <f t="shared" si="1"/>
        <v>2763377</v>
      </c>
      <c r="E16" s="79">
        <f t="shared" si="1"/>
        <v>33394</v>
      </c>
      <c r="F16" s="79">
        <v>599522</v>
      </c>
      <c r="G16" s="79">
        <v>2084</v>
      </c>
      <c r="H16" s="79">
        <v>1986819</v>
      </c>
      <c r="I16" s="79">
        <v>29978</v>
      </c>
      <c r="J16" s="79">
        <v>168043</v>
      </c>
      <c r="K16" s="79">
        <v>948</v>
      </c>
      <c r="L16" s="79">
        <v>2057</v>
      </c>
      <c r="M16" s="79">
        <v>65</v>
      </c>
      <c r="N16" s="66">
        <v>0</v>
      </c>
      <c r="O16" s="66">
        <v>0</v>
      </c>
      <c r="P16" s="66">
        <v>0</v>
      </c>
      <c r="Q16" s="66">
        <v>0</v>
      </c>
      <c r="R16" s="79">
        <v>92</v>
      </c>
      <c r="S16" s="79">
        <v>3</v>
      </c>
      <c r="T16" s="79">
        <v>6844</v>
      </c>
      <c r="U16" s="79">
        <v>316</v>
      </c>
      <c r="V16" s="79">
        <f t="shared" si="2"/>
        <v>74499</v>
      </c>
      <c r="W16" s="79">
        <f t="shared" si="3"/>
        <v>1097</v>
      </c>
      <c r="X16" s="79">
        <v>10994</v>
      </c>
      <c r="Y16" s="79">
        <v>34</v>
      </c>
      <c r="Z16" s="79">
        <v>63505</v>
      </c>
      <c r="AA16" s="79">
        <v>1063</v>
      </c>
      <c r="AB16" s="79">
        <f t="shared" si="4"/>
        <v>1571</v>
      </c>
      <c r="AC16" s="79">
        <f t="shared" si="4"/>
        <v>139</v>
      </c>
      <c r="AD16" s="95">
        <v>958</v>
      </c>
      <c r="AE16" s="95">
        <v>123</v>
      </c>
      <c r="AF16" s="95">
        <v>613</v>
      </c>
      <c r="AG16" s="95">
        <v>16</v>
      </c>
      <c r="AH16" s="35"/>
    </row>
    <row r="17" spans="1:34" ht="15.75" customHeight="1">
      <c r="A17" s="287" t="s">
        <v>186</v>
      </c>
      <c r="B17" s="79">
        <f t="shared" si="0"/>
        <v>3124394</v>
      </c>
      <c r="C17" s="79">
        <f t="shared" si="0"/>
        <v>36171</v>
      </c>
      <c r="D17" s="79">
        <f t="shared" si="1"/>
        <v>3045311</v>
      </c>
      <c r="E17" s="79">
        <f t="shared" si="1"/>
        <v>34835</v>
      </c>
      <c r="F17" s="79">
        <v>849146</v>
      </c>
      <c r="G17" s="79">
        <v>3206</v>
      </c>
      <c r="H17" s="79">
        <v>1995402</v>
      </c>
      <c r="I17" s="79">
        <v>30154</v>
      </c>
      <c r="J17" s="79">
        <v>191770</v>
      </c>
      <c r="K17" s="79">
        <v>1091</v>
      </c>
      <c r="L17" s="79">
        <v>2057</v>
      </c>
      <c r="M17" s="79">
        <v>65</v>
      </c>
      <c r="N17" s="66">
        <v>0</v>
      </c>
      <c r="O17" s="66">
        <v>0</v>
      </c>
      <c r="P17" s="66">
        <v>0</v>
      </c>
      <c r="Q17" s="66">
        <v>0</v>
      </c>
      <c r="R17" s="79">
        <v>92</v>
      </c>
      <c r="S17" s="79">
        <v>3</v>
      </c>
      <c r="T17" s="79">
        <v>6844</v>
      </c>
      <c r="U17" s="79">
        <v>316</v>
      </c>
      <c r="V17" s="79">
        <f t="shared" si="2"/>
        <v>76993</v>
      </c>
      <c r="W17" s="79">
        <f t="shared" si="3"/>
        <v>1131</v>
      </c>
      <c r="X17" s="79">
        <v>12997</v>
      </c>
      <c r="Y17" s="79">
        <v>43</v>
      </c>
      <c r="Z17" s="79">
        <v>63996</v>
      </c>
      <c r="AA17" s="79">
        <v>1088</v>
      </c>
      <c r="AB17" s="79">
        <f t="shared" si="4"/>
        <v>2090</v>
      </c>
      <c r="AC17" s="79">
        <f t="shared" si="4"/>
        <v>205</v>
      </c>
      <c r="AD17" s="95">
        <v>1477</v>
      </c>
      <c r="AE17" s="95">
        <v>189</v>
      </c>
      <c r="AF17" s="95">
        <v>613</v>
      </c>
      <c r="AG17" s="95">
        <v>16</v>
      </c>
      <c r="AH17" s="35"/>
    </row>
    <row r="18" spans="1:34" ht="15.75" customHeight="1">
      <c r="A18" s="287" t="s">
        <v>187</v>
      </c>
      <c r="B18" s="279">
        <f t="shared" si="0"/>
        <v>3273890</v>
      </c>
      <c r="C18" s="279">
        <f t="shared" si="0"/>
        <v>36978</v>
      </c>
      <c r="D18" s="279">
        <f t="shared" si="1"/>
        <v>3191646</v>
      </c>
      <c r="E18" s="279">
        <f t="shared" si="1"/>
        <v>35571</v>
      </c>
      <c r="F18" s="279">
        <v>980935</v>
      </c>
      <c r="G18" s="279">
        <v>3791</v>
      </c>
      <c r="H18" s="279">
        <v>1998006</v>
      </c>
      <c r="I18" s="279">
        <v>30237</v>
      </c>
      <c r="J18" s="279">
        <v>203563</v>
      </c>
      <c r="K18" s="279">
        <v>1155</v>
      </c>
      <c r="L18" s="279">
        <v>2057</v>
      </c>
      <c r="M18" s="279">
        <v>65</v>
      </c>
      <c r="N18" s="281">
        <v>0</v>
      </c>
      <c r="O18" s="281">
        <v>0</v>
      </c>
      <c r="P18" s="281">
        <v>0</v>
      </c>
      <c r="Q18" s="281">
        <v>0</v>
      </c>
      <c r="R18" s="279">
        <v>239</v>
      </c>
      <c r="S18" s="279">
        <v>5</v>
      </c>
      <c r="T18" s="279">
        <v>6846</v>
      </c>
      <c r="U18" s="279">
        <v>318</v>
      </c>
      <c r="V18" s="279">
        <f t="shared" si="2"/>
        <v>79978</v>
      </c>
      <c r="W18" s="279">
        <f t="shared" si="3"/>
        <v>1160</v>
      </c>
      <c r="X18" s="279">
        <v>15548</v>
      </c>
      <c r="Y18" s="279">
        <v>50</v>
      </c>
      <c r="Z18" s="279">
        <v>64430</v>
      </c>
      <c r="AA18" s="279">
        <v>1110</v>
      </c>
      <c r="AB18" s="279">
        <f t="shared" si="4"/>
        <v>2266</v>
      </c>
      <c r="AC18" s="279">
        <f t="shared" si="4"/>
        <v>247</v>
      </c>
      <c r="AD18" s="280">
        <v>1653</v>
      </c>
      <c r="AE18" s="280">
        <v>231</v>
      </c>
      <c r="AF18" s="280">
        <v>613</v>
      </c>
      <c r="AG18" s="280">
        <v>16</v>
      </c>
      <c r="AH18" s="35"/>
    </row>
    <row r="19" spans="1:34" ht="15.75" customHeight="1">
      <c r="A19" s="287" t="s">
        <v>188</v>
      </c>
      <c r="B19" s="279">
        <f t="shared" si="0"/>
        <v>3445884</v>
      </c>
      <c r="C19" s="279">
        <f t="shared" si="0"/>
        <v>38149</v>
      </c>
      <c r="D19" s="279">
        <f t="shared" si="1"/>
        <v>3358389</v>
      </c>
      <c r="E19" s="279">
        <f t="shared" si="1"/>
        <v>36608</v>
      </c>
      <c r="F19" s="279">
        <v>1131967</v>
      </c>
      <c r="G19" s="279">
        <v>4655</v>
      </c>
      <c r="H19" s="279">
        <v>1998727</v>
      </c>
      <c r="I19" s="279">
        <v>30336</v>
      </c>
      <c r="J19" s="279">
        <v>218553</v>
      </c>
      <c r="K19" s="279">
        <v>1230</v>
      </c>
      <c r="L19" s="279">
        <v>2057</v>
      </c>
      <c r="M19" s="279">
        <v>65</v>
      </c>
      <c r="N19" s="281">
        <v>0</v>
      </c>
      <c r="O19" s="281">
        <v>0</v>
      </c>
      <c r="P19" s="281">
        <v>0</v>
      </c>
      <c r="Q19" s="281">
        <v>0</v>
      </c>
      <c r="R19" s="279">
        <v>239</v>
      </c>
      <c r="S19" s="279">
        <v>5</v>
      </c>
      <c r="T19" s="279">
        <v>6846</v>
      </c>
      <c r="U19" s="279">
        <v>317</v>
      </c>
      <c r="V19" s="279">
        <f t="shared" si="2"/>
        <v>84156</v>
      </c>
      <c r="W19" s="279">
        <f t="shared" si="3"/>
        <v>1198</v>
      </c>
      <c r="X19" s="279">
        <v>19177</v>
      </c>
      <c r="Y19" s="279">
        <v>61</v>
      </c>
      <c r="Z19" s="279">
        <v>64979</v>
      </c>
      <c r="AA19" s="279">
        <v>1137</v>
      </c>
      <c r="AB19" s="279">
        <f t="shared" si="4"/>
        <v>3339</v>
      </c>
      <c r="AC19" s="279">
        <f t="shared" si="4"/>
        <v>343</v>
      </c>
      <c r="AD19" s="280">
        <v>2466</v>
      </c>
      <c r="AE19" s="280">
        <v>321</v>
      </c>
      <c r="AF19" s="280">
        <v>873</v>
      </c>
      <c r="AG19" s="280">
        <v>22</v>
      </c>
      <c r="AH19" s="35"/>
    </row>
    <row r="20" spans="1:34" ht="15.75" customHeight="1">
      <c r="A20" s="287" t="s">
        <v>189</v>
      </c>
      <c r="B20" s="279">
        <f t="shared" si="0"/>
        <v>5731367</v>
      </c>
      <c r="C20" s="279">
        <f t="shared" si="0"/>
        <v>70058</v>
      </c>
      <c r="D20" s="279">
        <f t="shared" si="1"/>
        <v>5638404</v>
      </c>
      <c r="E20" s="279">
        <f t="shared" si="1"/>
        <v>68385</v>
      </c>
      <c r="F20" s="279">
        <v>1253133</v>
      </c>
      <c r="G20" s="279">
        <v>4935</v>
      </c>
      <c r="H20" s="279">
        <v>4087052</v>
      </c>
      <c r="I20" s="279">
        <v>61070</v>
      </c>
      <c r="J20" s="279">
        <v>279407</v>
      </c>
      <c r="K20" s="279">
        <v>1589</v>
      </c>
      <c r="L20" s="279">
        <v>4090</v>
      </c>
      <c r="M20" s="279">
        <v>128</v>
      </c>
      <c r="N20" s="281">
        <v>0</v>
      </c>
      <c r="O20" s="281">
        <v>0</v>
      </c>
      <c r="P20" s="281">
        <v>0</v>
      </c>
      <c r="Q20" s="281">
        <v>0</v>
      </c>
      <c r="R20" s="279">
        <v>239</v>
      </c>
      <c r="S20" s="279">
        <v>5</v>
      </c>
      <c r="T20" s="279">
        <v>14483</v>
      </c>
      <c r="U20" s="279">
        <v>658</v>
      </c>
      <c r="V20" s="279">
        <f t="shared" si="2"/>
        <v>88470</v>
      </c>
      <c r="W20" s="279">
        <f t="shared" si="3"/>
        <v>1242</v>
      </c>
      <c r="X20" s="279">
        <v>25839</v>
      </c>
      <c r="Y20" s="279">
        <v>71</v>
      </c>
      <c r="Z20" s="279">
        <v>62631</v>
      </c>
      <c r="AA20" s="279">
        <v>1171</v>
      </c>
      <c r="AB20" s="279">
        <f t="shared" si="4"/>
        <v>4493</v>
      </c>
      <c r="AC20" s="279">
        <f t="shared" si="4"/>
        <v>431</v>
      </c>
      <c r="AD20" s="280">
        <v>2945</v>
      </c>
      <c r="AE20" s="280">
        <v>391</v>
      </c>
      <c r="AF20" s="280">
        <v>1548</v>
      </c>
      <c r="AG20" s="280">
        <v>40</v>
      </c>
      <c r="AH20" s="35"/>
    </row>
    <row r="21" spans="1:34" ht="15.75" customHeight="1">
      <c r="A21" s="287" t="s">
        <v>191</v>
      </c>
      <c r="B21" s="279">
        <f aca="true" t="shared" si="5" ref="B21:C23">D21++V21+AB21</f>
        <v>5963679</v>
      </c>
      <c r="C21" s="279">
        <f t="shared" si="5"/>
        <v>71201</v>
      </c>
      <c r="D21" s="279">
        <f aca="true" t="shared" si="6" ref="D21:E23">F21+H21+J21+N21+P21+L21+R21+T21</f>
        <v>5864402</v>
      </c>
      <c r="E21" s="279">
        <f t="shared" si="6"/>
        <v>69391</v>
      </c>
      <c r="F21" s="279">
        <v>1410815</v>
      </c>
      <c r="G21" s="279">
        <v>5345</v>
      </c>
      <c r="H21" s="279">
        <v>4117992</v>
      </c>
      <c r="I21" s="279">
        <v>61419</v>
      </c>
      <c r="J21" s="279">
        <v>316831</v>
      </c>
      <c r="K21" s="279">
        <v>1835</v>
      </c>
      <c r="L21" s="279">
        <v>4090</v>
      </c>
      <c r="M21" s="279">
        <v>128</v>
      </c>
      <c r="N21" s="281">
        <v>0</v>
      </c>
      <c r="O21" s="281">
        <v>0</v>
      </c>
      <c r="P21" s="281">
        <v>0</v>
      </c>
      <c r="Q21" s="281">
        <v>0</v>
      </c>
      <c r="R21" s="279">
        <v>239</v>
      </c>
      <c r="S21" s="279">
        <v>5</v>
      </c>
      <c r="T21" s="279">
        <v>14435</v>
      </c>
      <c r="U21" s="279">
        <v>659</v>
      </c>
      <c r="V21" s="279">
        <f>X21+Z21</f>
        <v>94016</v>
      </c>
      <c r="W21" s="279">
        <f>+Y21+AA21</f>
        <v>1283</v>
      </c>
      <c r="X21" s="279">
        <v>30809</v>
      </c>
      <c r="Y21" s="279">
        <v>85</v>
      </c>
      <c r="Z21" s="279">
        <v>63207</v>
      </c>
      <c r="AA21" s="279">
        <v>1198</v>
      </c>
      <c r="AB21" s="279">
        <f aca="true" t="shared" si="7" ref="AB21:AC26">AD21+AF21</f>
        <v>5261</v>
      </c>
      <c r="AC21" s="279">
        <f t="shared" si="7"/>
        <v>527</v>
      </c>
      <c r="AD21" s="280">
        <v>3394</v>
      </c>
      <c r="AE21" s="280">
        <v>475</v>
      </c>
      <c r="AF21" s="280">
        <v>1867</v>
      </c>
      <c r="AG21" s="280">
        <v>52</v>
      </c>
      <c r="AH21" s="35"/>
    </row>
    <row r="22" spans="1:34" ht="15.75" customHeight="1">
      <c r="A22" s="287" t="s">
        <v>192</v>
      </c>
      <c r="B22" s="279">
        <f t="shared" si="5"/>
        <v>6153470</v>
      </c>
      <c r="C22" s="279">
        <f t="shared" si="5"/>
        <v>72112</v>
      </c>
      <c r="D22" s="279">
        <f t="shared" si="6"/>
        <v>6053436</v>
      </c>
      <c r="E22" s="279">
        <f t="shared" si="6"/>
        <v>70240</v>
      </c>
      <c r="F22" s="279">
        <v>1548846</v>
      </c>
      <c r="G22" s="279">
        <v>5757</v>
      </c>
      <c r="H22" s="279">
        <v>4134304</v>
      </c>
      <c r="I22" s="279">
        <v>61667</v>
      </c>
      <c r="J22" s="279">
        <v>351560</v>
      </c>
      <c r="K22" s="279">
        <v>2021</v>
      </c>
      <c r="L22" s="279">
        <v>4162</v>
      </c>
      <c r="M22" s="279">
        <v>129</v>
      </c>
      <c r="N22" s="281">
        <v>0</v>
      </c>
      <c r="O22" s="281">
        <v>0</v>
      </c>
      <c r="P22" s="281">
        <v>0</v>
      </c>
      <c r="Q22" s="281">
        <v>0</v>
      </c>
      <c r="R22" s="279">
        <v>239</v>
      </c>
      <c r="S22" s="279">
        <v>5</v>
      </c>
      <c r="T22" s="279">
        <v>14325</v>
      </c>
      <c r="U22" s="279">
        <v>661</v>
      </c>
      <c r="V22" s="279">
        <f>X22+Z22</f>
        <v>94016</v>
      </c>
      <c r="W22" s="279">
        <f>+Y22+AA22</f>
        <v>1291</v>
      </c>
      <c r="X22" s="279">
        <v>30809</v>
      </c>
      <c r="Y22" s="279">
        <v>85</v>
      </c>
      <c r="Z22" s="279">
        <v>63207</v>
      </c>
      <c r="AA22" s="279">
        <v>1206</v>
      </c>
      <c r="AB22" s="279">
        <f t="shared" si="7"/>
        <v>6018</v>
      </c>
      <c r="AC22" s="279">
        <f t="shared" si="7"/>
        <v>581</v>
      </c>
      <c r="AD22" s="280">
        <v>3662</v>
      </c>
      <c r="AE22" s="280">
        <v>527</v>
      </c>
      <c r="AF22" s="280">
        <v>2356</v>
      </c>
      <c r="AG22" s="280">
        <v>54</v>
      </c>
      <c r="AH22" s="35"/>
    </row>
    <row r="23" spans="1:34" ht="15.75" customHeight="1">
      <c r="A23" s="287" t="s">
        <v>232</v>
      </c>
      <c r="B23" s="279">
        <f t="shared" si="5"/>
        <v>6279790</v>
      </c>
      <c r="C23" s="279">
        <f t="shared" si="5"/>
        <v>72940</v>
      </c>
      <c r="D23" s="279">
        <f t="shared" si="6"/>
        <v>6174669</v>
      </c>
      <c r="E23" s="279">
        <f t="shared" si="6"/>
        <v>70976</v>
      </c>
      <c r="F23" s="279">
        <v>1648627</v>
      </c>
      <c r="G23" s="279">
        <v>6260</v>
      </c>
      <c r="H23" s="279">
        <v>4142318</v>
      </c>
      <c r="I23" s="279">
        <v>61818</v>
      </c>
      <c r="J23" s="279">
        <v>364950</v>
      </c>
      <c r="K23" s="279">
        <v>2100</v>
      </c>
      <c r="L23" s="279">
        <v>4169</v>
      </c>
      <c r="M23" s="279">
        <v>130</v>
      </c>
      <c r="N23" s="281">
        <v>0</v>
      </c>
      <c r="O23" s="281">
        <v>0</v>
      </c>
      <c r="P23" s="281">
        <v>0</v>
      </c>
      <c r="Q23" s="281">
        <v>0</v>
      </c>
      <c r="R23" s="279">
        <v>266</v>
      </c>
      <c r="S23" s="279">
        <v>6</v>
      </c>
      <c r="T23" s="279">
        <v>14339</v>
      </c>
      <c r="U23" s="279">
        <v>662</v>
      </c>
      <c r="V23" s="279">
        <f>X23+Z23</f>
        <v>98433</v>
      </c>
      <c r="W23" s="279">
        <f>+Y23+AA23</f>
        <v>1319</v>
      </c>
      <c r="X23" s="279">
        <v>34913</v>
      </c>
      <c r="Y23" s="279">
        <v>94</v>
      </c>
      <c r="Z23" s="279">
        <v>63520</v>
      </c>
      <c r="AA23" s="279">
        <v>1225</v>
      </c>
      <c r="AB23" s="279">
        <f t="shared" si="7"/>
        <v>6688</v>
      </c>
      <c r="AC23" s="279">
        <f t="shared" si="7"/>
        <v>645</v>
      </c>
      <c r="AD23" s="280">
        <v>4332</v>
      </c>
      <c r="AE23" s="280">
        <v>591</v>
      </c>
      <c r="AF23" s="280">
        <v>2356</v>
      </c>
      <c r="AG23" s="280">
        <v>54</v>
      </c>
      <c r="AH23" s="35"/>
    </row>
    <row r="24" spans="1:34" ht="15.75" customHeight="1">
      <c r="A24" s="287" t="s">
        <v>235</v>
      </c>
      <c r="B24" s="279">
        <f>D24++V24+AB24</f>
        <v>6426466</v>
      </c>
      <c r="C24" s="279">
        <f>E24++W24+AC24</f>
        <v>74027</v>
      </c>
      <c r="D24" s="279">
        <f>F24+H24+J24+N24+P24+L24+R24+T24</f>
        <v>6316769</v>
      </c>
      <c r="E24" s="279">
        <f>G24+I24+K24+O24+Q24+M24+S24+U24</f>
        <v>71956</v>
      </c>
      <c r="F24" s="279">
        <v>1738292</v>
      </c>
      <c r="G24" s="279">
        <v>6602</v>
      </c>
      <c r="H24" s="279">
        <v>4156774</v>
      </c>
      <c r="I24" s="279">
        <v>62225</v>
      </c>
      <c r="J24" s="279">
        <v>402880</v>
      </c>
      <c r="K24" s="279">
        <v>2330</v>
      </c>
      <c r="L24" s="279">
        <v>4169</v>
      </c>
      <c r="M24" s="279">
        <v>130</v>
      </c>
      <c r="N24" s="281">
        <v>0</v>
      </c>
      <c r="O24" s="281">
        <v>0</v>
      </c>
      <c r="P24" s="281">
        <v>0</v>
      </c>
      <c r="Q24" s="281">
        <v>0</v>
      </c>
      <c r="R24" s="279">
        <v>266</v>
      </c>
      <c r="S24" s="279">
        <v>6</v>
      </c>
      <c r="T24" s="279">
        <v>14388</v>
      </c>
      <c r="U24" s="279">
        <v>663</v>
      </c>
      <c r="V24" s="279">
        <f>X24+Z24</f>
        <v>101721</v>
      </c>
      <c r="W24" s="279">
        <f>+Y24+AA24</f>
        <v>1342</v>
      </c>
      <c r="X24" s="279">
        <v>38020</v>
      </c>
      <c r="Y24" s="279">
        <v>101</v>
      </c>
      <c r="Z24" s="279">
        <v>63701</v>
      </c>
      <c r="AA24" s="279">
        <v>1241</v>
      </c>
      <c r="AB24" s="279">
        <f>AD24+AF24</f>
        <v>7976</v>
      </c>
      <c r="AC24" s="279">
        <f>AE24+AG24</f>
        <v>729</v>
      </c>
      <c r="AD24" s="280">
        <v>5285</v>
      </c>
      <c r="AE24" s="280">
        <v>669</v>
      </c>
      <c r="AF24" s="280">
        <v>2691</v>
      </c>
      <c r="AG24" s="280">
        <v>60</v>
      </c>
      <c r="AH24" s="35"/>
    </row>
    <row r="25" spans="1:34" ht="15.75" customHeight="1">
      <c r="A25" s="287" t="s">
        <v>240</v>
      </c>
      <c r="B25" s="279">
        <f>D25++V25+AB25</f>
        <v>6596168</v>
      </c>
      <c r="C25" s="279">
        <f>E25++W25+AC25</f>
        <v>75190</v>
      </c>
      <c r="D25" s="279">
        <f>F25+H25+J25+N25+P25+L25+R25+T25</f>
        <v>6481221</v>
      </c>
      <c r="E25" s="279">
        <f>G25+I25+K25+O25+Q25+M25+S25+U25</f>
        <v>73012</v>
      </c>
      <c r="F25" s="279">
        <v>1864312</v>
      </c>
      <c r="G25" s="279">
        <v>7241</v>
      </c>
      <c r="H25" s="279">
        <v>4159172</v>
      </c>
      <c r="I25" s="279">
        <v>62440</v>
      </c>
      <c r="J25" s="279">
        <v>438755</v>
      </c>
      <c r="K25" s="279">
        <v>2527</v>
      </c>
      <c r="L25" s="279">
        <v>4187</v>
      </c>
      <c r="M25" s="279">
        <v>134</v>
      </c>
      <c r="N25" s="281">
        <v>0</v>
      </c>
      <c r="O25" s="281">
        <v>0</v>
      </c>
      <c r="P25" s="281">
        <v>0</v>
      </c>
      <c r="Q25" s="281">
        <v>0</v>
      </c>
      <c r="R25" s="279">
        <v>408</v>
      </c>
      <c r="S25" s="279">
        <v>7</v>
      </c>
      <c r="T25" s="279">
        <v>14387</v>
      </c>
      <c r="U25" s="279">
        <v>663</v>
      </c>
      <c r="V25" s="279">
        <f>X25+Z25</f>
        <v>106050</v>
      </c>
      <c r="W25" s="279">
        <f>+Y25+AA25</f>
        <v>1373</v>
      </c>
      <c r="X25" s="279">
        <v>42130</v>
      </c>
      <c r="Y25" s="279">
        <v>114</v>
      </c>
      <c r="Z25" s="279">
        <v>63920</v>
      </c>
      <c r="AA25" s="279">
        <v>1259</v>
      </c>
      <c r="AB25" s="279">
        <f>AD25+AF25</f>
        <v>8897</v>
      </c>
      <c r="AC25" s="279">
        <f>AE25+AG25</f>
        <v>805</v>
      </c>
      <c r="AD25" s="280">
        <v>5992</v>
      </c>
      <c r="AE25" s="280">
        <v>741</v>
      </c>
      <c r="AF25" s="280">
        <v>2905</v>
      </c>
      <c r="AG25" s="280">
        <v>64</v>
      </c>
      <c r="AH25" s="35"/>
    </row>
    <row r="26" spans="1:34" s="101" customFormat="1" ht="15.75" customHeight="1">
      <c r="A26" s="98" t="s">
        <v>11</v>
      </c>
      <c r="B26" s="99"/>
      <c r="C26" s="99"/>
      <c r="D26" s="99">
        <f>F26+H26+J26+L26+N26+P26+R26+T26</f>
        <v>100.00000000000001</v>
      </c>
      <c r="E26" s="99">
        <f>G26+I26+K26+M26+O26+Q26+S26+U26</f>
        <v>100</v>
      </c>
      <c r="F26" s="220">
        <f>ROUND(F25/$D$25*100,2)</f>
        <v>28.76</v>
      </c>
      <c r="G26" s="220">
        <f>ROUND(G25/$E$25*100,2)</f>
        <v>9.92</v>
      </c>
      <c r="H26" s="292">
        <f>ROUND(H25/$D$25*100,2)+0.01</f>
        <v>64.18</v>
      </c>
      <c r="I26" s="99">
        <f>ROUND(I25/$E$25*100,2)</f>
        <v>85.52</v>
      </c>
      <c r="J26" s="220">
        <f>ROUND(J25/$D$25*100,2)</f>
        <v>6.77</v>
      </c>
      <c r="K26" s="220">
        <f>ROUND(K25/$E$25*100,2)</f>
        <v>3.46</v>
      </c>
      <c r="L26" s="220">
        <f>ROUND(L25/$D$25*100,2)</f>
        <v>0.06</v>
      </c>
      <c r="M26" s="220">
        <f>ROUND(M25/$E$25*100,2)</f>
        <v>0.18</v>
      </c>
      <c r="N26" s="220">
        <f>ROUND(N25/$D$25*100,2)</f>
        <v>0</v>
      </c>
      <c r="O26" s="220">
        <f>ROUND(O25/$E$25*100,2)</f>
        <v>0</v>
      </c>
      <c r="P26" s="220">
        <f>ROUND(P25/$D$25*100,2)</f>
        <v>0</v>
      </c>
      <c r="Q26" s="220">
        <f>ROUND(Q25/$E$25*100,2)</f>
        <v>0</v>
      </c>
      <c r="R26" s="220">
        <f>ROUND(R25/$D$25*100,2)</f>
        <v>0.01</v>
      </c>
      <c r="S26" s="220">
        <f>ROUND(S25/$E$25*100,2)</f>
        <v>0.01</v>
      </c>
      <c r="T26" s="220">
        <f>ROUND(T25/$D$25*100,2)</f>
        <v>0.22</v>
      </c>
      <c r="U26" s="220">
        <f>ROUND(U25/$E$25*100,2)</f>
        <v>0.91</v>
      </c>
      <c r="V26" s="99">
        <f t="shared" si="2"/>
        <v>100</v>
      </c>
      <c r="W26" s="99">
        <f>Y26+AA26</f>
        <v>100</v>
      </c>
      <c r="X26" s="99">
        <f>ROUND(X25/$V$25*100,2)</f>
        <v>39.73</v>
      </c>
      <c r="Y26" s="99">
        <f>ROUND(Y25/$W$25*100,2)</f>
        <v>8.3</v>
      </c>
      <c r="Z26" s="99">
        <f>ROUND(Z25/$V$25*100,2)</f>
        <v>60.27</v>
      </c>
      <c r="AA26" s="99">
        <f>ROUND(AA25/$W$25*100,2)</f>
        <v>91.7</v>
      </c>
      <c r="AB26" s="99">
        <f t="shared" si="7"/>
        <v>100</v>
      </c>
      <c r="AC26" s="99">
        <f t="shared" si="7"/>
        <v>100</v>
      </c>
      <c r="AD26" s="99">
        <f>ROUND(AD25/$AB$25*100,2)</f>
        <v>67.35</v>
      </c>
      <c r="AE26" s="99">
        <f>ROUND(AE25/$AC$25*100,2)</f>
        <v>92.05</v>
      </c>
      <c r="AF26" s="99">
        <f>ROUND(AF25/$AB$25*100,2)</f>
        <v>32.65</v>
      </c>
      <c r="AG26" s="99">
        <f>ROUND(AG25/$AC$25*100,2)</f>
        <v>7.95</v>
      </c>
      <c r="AH26" s="100"/>
    </row>
    <row r="27" spans="1:34" s="69" customFormat="1" ht="15.75" customHeight="1">
      <c r="A27" s="120" t="s">
        <v>98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1"/>
      <c r="AF27" s="81"/>
      <c r="AG27" s="81"/>
      <c r="AH27" s="80"/>
    </row>
    <row r="28" spans="1:38" s="69" customFormat="1" ht="15.75" customHeight="1">
      <c r="A28" s="121" t="s">
        <v>69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G28" s="81"/>
      <c r="AH28" s="81"/>
      <c r="AI28" s="81"/>
      <c r="AJ28" s="81"/>
      <c r="AK28" s="81"/>
      <c r="AL28" s="80"/>
    </row>
    <row r="29" spans="1:34" ht="16.5">
      <c r="A29" s="121" t="s">
        <v>77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17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/>
  <pageMargins left="0.3937007874015748" right="0.7480314960629921" top="0.6692913385826772" bottom="0.9448818897637796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zoomScalePageLayoutView="0" workbookViewId="0" topLeftCell="A1">
      <selection activeCell="E11" sqref="E11"/>
    </sheetView>
  </sheetViews>
  <sheetFormatPr defaultColWidth="22.625" defaultRowHeight="24" customHeight="1"/>
  <cols>
    <col min="1" max="1" width="13.25390625" style="1" customWidth="1"/>
    <col min="2" max="7" width="13.25390625" style="109" customWidth="1"/>
    <col min="8" max="8" width="8.875" style="1" customWidth="1"/>
    <col min="9" max="9" width="8.75390625" style="1" customWidth="1"/>
  </cols>
  <sheetData>
    <row r="2" spans="1:7" ht="24" customHeight="1">
      <c r="A2" s="84" t="s">
        <v>4</v>
      </c>
      <c r="B2" s="104"/>
      <c r="C2" s="104"/>
      <c r="D2" s="30"/>
      <c r="E2" s="30"/>
      <c r="F2" s="30"/>
      <c r="G2" s="30"/>
    </row>
    <row r="3" spans="1:7" ht="24" customHeight="1">
      <c r="A3" s="29"/>
      <c r="B3" s="30"/>
      <c r="C3" s="30"/>
      <c r="D3" s="30"/>
      <c r="E3" s="30"/>
      <c r="F3" s="30"/>
      <c r="G3" s="30" t="s">
        <v>93</v>
      </c>
    </row>
    <row r="4" spans="1:7" ht="15" customHeight="1">
      <c r="A4" s="299" t="s">
        <v>70</v>
      </c>
      <c r="B4" s="299" t="s">
        <v>5</v>
      </c>
      <c r="C4" s="299" t="s">
        <v>6</v>
      </c>
      <c r="D4" s="299" t="s">
        <v>7</v>
      </c>
      <c r="E4" s="299" t="s">
        <v>8</v>
      </c>
      <c r="F4" s="296" t="s">
        <v>57</v>
      </c>
      <c r="G4" s="296" t="s">
        <v>56</v>
      </c>
    </row>
    <row r="5" spans="1:7" ht="15" customHeight="1">
      <c r="A5" s="300"/>
      <c r="B5" s="300"/>
      <c r="C5" s="300"/>
      <c r="D5" s="300"/>
      <c r="E5" s="300"/>
      <c r="F5" s="297"/>
      <c r="G5" s="297"/>
    </row>
    <row r="6" spans="1:9" s="3" customFormat="1" ht="15" customHeight="1">
      <c r="A6" s="301"/>
      <c r="B6" s="301"/>
      <c r="C6" s="301"/>
      <c r="D6" s="301"/>
      <c r="E6" s="301"/>
      <c r="F6" s="298"/>
      <c r="G6" s="298"/>
      <c r="H6" s="2"/>
      <c r="I6" s="2"/>
    </row>
    <row r="7" spans="1:9" s="5" customFormat="1" ht="15.75" customHeight="1">
      <c r="A7" s="114" t="s">
        <v>86</v>
      </c>
      <c r="B7" s="105">
        <f>SUM(C7:G7)</f>
        <v>7763</v>
      </c>
      <c r="C7" s="105">
        <v>1082</v>
      </c>
      <c r="D7" s="105">
        <v>704</v>
      </c>
      <c r="E7" s="105">
        <v>4402</v>
      </c>
      <c r="F7" s="105">
        <v>1369</v>
      </c>
      <c r="G7" s="105">
        <v>206</v>
      </c>
      <c r="H7" s="4"/>
      <c r="I7" s="4"/>
    </row>
    <row r="8" spans="1:9" s="5" customFormat="1" ht="15.75" customHeight="1">
      <c r="A8" s="114" t="s">
        <v>84</v>
      </c>
      <c r="B8" s="105">
        <v>7777</v>
      </c>
      <c r="C8" s="105">
        <v>1086</v>
      </c>
      <c r="D8" s="105">
        <v>707</v>
      </c>
      <c r="E8" s="105">
        <v>4401</v>
      </c>
      <c r="F8" s="105">
        <v>1380</v>
      </c>
      <c r="G8" s="105">
        <v>203</v>
      </c>
      <c r="H8" s="4"/>
      <c r="I8" s="4"/>
    </row>
    <row r="9" spans="1:9" s="5" customFormat="1" ht="15.75" customHeight="1">
      <c r="A9" s="114" t="s">
        <v>97</v>
      </c>
      <c r="B9" s="105">
        <v>7755</v>
      </c>
      <c r="C9" s="105">
        <v>1096</v>
      </c>
      <c r="D9" s="105">
        <v>692</v>
      </c>
      <c r="E9" s="105">
        <v>4385</v>
      </c>
      <c r="F9" s="105">
        <v>1393</v>
      </c>
      <c r="G9" s="105">
        <v>189</v>
      </c>
      <c r="H9" s="4"/>
      <c r="I9" s="4"/>
    </row>
    <row r="10" spans="1:9" s="5" customFormat="1" ht="15.75" customHeight="1">
      <c r="A10" s="114" t="s">
        <v>102</v>
      </c>
      <c r="B10" s="105">
        <v>7788</v>
      </c>
      <c r="C10" s="105">
        <v>1105</v>
      </c>
      <c r="D10" s="105">
        <v>679</v>
      </c>
      <c r="E10" s="105">
        <v>4407</v>
      </c>
      <c r="F10" s="105">
        <v>1414</v>
      </c>
      <c r="G10" s="105">
        <v>183</v>
      </c>
      <c r="H10" s="4"/>
      <c r="I10" s="4"/>
    </row>
    <row r="11" spans="1:9" s="5" customFormat="1" ht="15.75" customHeight="1">
      <c r="A11" s="114" t="s">
        <v>171</v>
      </c>
      <c r="B11" s="105">
        <v>7811</v>
      </c>
      <c r="C11" s="105">
        <v>1111</v>
      </c>
      <c r="D11" s="105">
        <v>680</v>
      </c>
      <c r="E11" s="105">
        <v>4415</v>
      </c>
      <c r="F11" s="105">
        <v>1426</v>
      </c>
      <c r="G11" s="105">
        <v>179</v>
      </c>
      <c r="H11" s="4"/>
      <c r="I11" s="4"/>
    </row>
    <row r="12" spans="1:9" s="5" customFormat="1" ht="15.75" customHeight="1">
      <c r="A12" s="114" t="s">
        <v>176</v>
      </c>
      <c r="B12" s="105">
        <v>7890</v>
      </c>
      <c r="C12" s="105">
        <v>1119</v>
      </c>
      <c r="D12" s="105">
        <v>703</v>
      </c>
      <c r="E12" s="105">
        <v>4447</v>
      </c>
      <c r="F12" s="105">
        <v>1439</v>
      </c>
      <c r="G12" s="105">
        <v>182</v>
      </c>
      <c r="H12" s="4"/>
      <c r="I12" s="4"/>
    </row>
    <row r="13" spans="1:9" s="5" customFormat="1" ht="15.75" customHeight="1">
      <c r="A13" s="31" t="s">
        <v>193</v>
      </c>
      <c r="B13" s="31">
        <f>SUM(C13:G13)</f>
        <v>7890</v>
      </c>
      <c r="C13" s="31">
        <v>1119</v>
      </c>
      <c r="D13" s="31">
        <v>703</v>
      </c>
      <c r="E13" s="31">
        <v>4447</v>
      </c>
      <c r="F13" s="31">
        <v>1439</v>
      </c>
      <c r="G13" s="31">
        <v>182</v>
      </c>
      <c r="H13" s="4"/>
      <c r="I13" s="4"/>
    </row>
    <row r="14" spans="1:9" s="5" customFormat="1" ht="15.75" customHeight="1">
      <c r="A14" s="114" t="s">
        <v>179</v>
      </c>
      <c r="B14" s="31"/>
      <c r="C14" s="31"/>
      <c r="D14" s="31"/>
      <c r="E14" s="31"/>
      <c r="F14" s="31"/>
      <c r="G14" s="31"/>
      <c r="H14" s="4"/>
      <c r="I14" s="4"/>
    </row>
    <row r="15" spans="1:9" s="5" customFormat="1" ht="15.75" customHeight="1">
      <c r="A15" s="31" t="s">
        <v>180</v>
      </c>
      <c r="B15" s="31">
        <f aca="true" t="shared" si="0" ref="B15:B26">SUM(C15:G15)</f>
        <v>7897</v>
      </c>
      <c r="C15" s="31">
        <v>1120</v>
      </c>
      <c r="D15" s="31">
        <v>703</v>
      </c>
      <c r="E15" s="31">
        <v>4453</v>
      </c>
      <c r="F15" s="31">
        <v>1439</v>
      </c>
      <c r="G15" s="31">
        <v>182</v>
      </c>
      <c r="H15" s="4"/>
      <c r="I15" s="4"/>
    </row>
    <row r="16" spans="1:9" s="5" customFormat="1" ht="15.75" customHeight="1">
      <c r="A16" s="31" t="s">
        <v>220</v>
      </c>
      <c r="B16" s="31">
        <f t="shared" si="0"/>
        <v>7890</v>
      </c>
      <c r="C16" s="31">
        <v>1113</v>
      </c>
      <c r="D16" s="31">
        <v>702</v>
      </c>
      <c r="E16" s="31">
        <v>4451</v>
      </c>
      <c r="F16" s="31">
        <v>1442</v>
      </c>
      <c r="G16" s="31">
        <v>182</v>
      </c>
      <c r="H16" s="4"/>
      <c r="I16" s="4"/>
    </row>
    <row r="17" spans="1:9" s="5" customFormat="1" ht="15.75" customHeight="1">
      <c r="A17" s="31" t="s">
        <v>221</v>
      </c>
      <c r="B17" s="31">
        <f t="shared" si="0"/>
        <v>7887</v>
      </c>
      <c r="C17" s="31">
        <v>1109</v>
      </c>
      <c r="D17" s="31">
        <v>703</v>
      </c>
      <c r="E17" s="31">
        <v>4450</v>
      </c>
      <c r="F17" s="31">
        <v>1443</v>
      </c>
      <c r="G17" s="31">
        <v>182</v>
      </c>
      <c r="H17" s="4"/>
      <c r="I17" s="4"/>
    </row>
    <row r="18" spans="1:9" s="5" customFormat="1" ht="15.75" customHeight="1">
      <c r="A18" s="31" t="s">
        <v>222</v>
      </c>
      <c r="B18" s="31">
        <f t="shared" si="0"/>
        <v>7882</v>
      </c>
      <c r="C18" s="31">
        <v>1101</v>
      </c>
      <c r="D18" s="31">
        <v>704</v>
      </c>
      <c r="E18" s="31">
        <v>4452</v>
      </c>
      <c r="F18" s="31">
        <v>1443</v>
      </c>
      <c r="G18" s="31">
        <v>182</v>
      </c>
      <c r="H18" s="4"/>
      <c r="I18" s="4"/>
    </row>
    <row r="19" spans="1:9" s="5" customFormat="1" ht="15.75" customHeight="1">
      <c r="A19" s="31" t="s">
        <v>223</v>
      </c>
      <c r="B19" s="31">
        <f t="shared" si="0"/>
        <v>7886</v>
      </c>
      <c r="C19" s="265">
        <v>1101</v>
      </c>
      <c r="D19" s="265">
        <v>705</v>
      </c>
      <c r="E19" s="265">
        <v>4454</v>
      </c>
      <c r="F19" s="265">
        <v>1444</v>
      </c>
      <c r="G19" s="265">
        <v>182</v>
      </c>
      <c r="H19" s="4"/>
      <c r="I19" s="4"/>
    </row>
    <row r="20" spans="1:9" s="5" customFormat="1" ht="15.75" customHeight="1">
      <c r="A20" s="31" t="s">
        <v>224</v>
      </c>
      <c r="B20" s="31">
        <f t="shared" si="0"/>
        <v>7894</v>
      </c>
      <c r="C20" s="265">
        <v>1108</v>
      </c>
      <c r="D20" s="265">
        <v>704</v>
      </c>
      <c r="E20" s="265">
        <v>4456</v>
      </c>
      <c r="F20" s="265">
        <v>1444</v>
      </c>
      <c r="G20" s="265">
        <v>182</v>
      </c>
      <c r="H20" s="4"/>
      <c r="I20" s="4"/>
    </row>
    <row r="21" spans="1:9" s="5" customFormat="1" ht="15.75" customHeight="1">
      <c r="A21" s="31" t="s">
        <v>225</v>
      </c>
      <c r="B21" s="31">
        <f t="shared" si="0"/>
        <v>7853</v>
      </c>
      <c r="C21" s="265">
        <v>1105</v>
      </c>
      <c r="D21" s="265">
        <v>704</v>
      </c>
      <c r="E21" s="265">
        <v>4422</v>
      </c>
      <c r="F21" s="265">
        <v>1440</v>
      </c>
      <c r="G21" s="265">
        <v>182</v>
      </c>
      <c r="H21" s="4"/>
      <c r="I21" s="4"/>
    </row>
    <row r="22" spans="1:9" s="5" customFormat="1" ht="15.75" customHeight="1">
      <c r="A22" s="31" t="s">
        <v>226</v>
      </c>
      <c r="B22" s="31">
        <f t="shared" si="0"/>
        <v>7852</v>
      </c>
      <c r="C22" s="265">
        <v>1104</v>
      </c>
      <c r="D22" s="265">
        <v>701</v>
      </c>
      <c r="E22" s="265">
        <v>4423</v>
      </c>
      <c r="F22" s="265">
        <v>1442</v>
      </c>
      <c r="G22" s="265">
        <v>182</v>
      </c>
      <c r="H22" s="4"/>
      <c r="I22" s="4"/>
    </row>
    <row r="23" spans="1:9" s="5" customFormat="1" ht="15.75" customHeight="1">
      <c r="A23" s="31" t="s">
        <v>227</v>
      </c>
      <c r="B23" s="31">
        <f t="shared" si="0"/>
        <v>7857</v>
      </c>
      <c r="C23" s="265">
        <v>1103</v>
      </c>
      <c r="D23" s="265">
        <v>701</v>
      </c>
      <c r="E23" s="265">
        <v>4427</v>
      </c>
      <c r="F23" s="265">
        <v>1445</v>
      </c>
      <c r="G23" s="265">
        <v>181</v>
      </c>
      <c r="H23" s="4"/>
      <c r="I23" s="4"/>
    </row>
    <row r="24" spans="1:9" s="5" customFormat="1" ht="15.75" customHeight="1">
      <c r="A24" s="31" t="s">
        <v>232</v>
      </c>
      <c r="B24" s="31">
        <f t="shared" si="0"/>
        <v>7859</v>
      </c>
      <c r="C24" s="265">
        <v>1102</v>
      </c>
      <c r="D24" s="265">
        <v>701</v>
      </c>
      <c r="E24" s="265">
        <v>4430</v>
      </c>
      <c r="F24" s="265">
        <v>1445</v>
      </c>
      <c r="G24" s="265">
        <v>181</v>
      </c>
      <c r="H24" s="4"/>
      <c r="I24" s="4"/>
    </row>
    <row r="25" spans="1:9" s="5" customFormat="1" ht="15.75" customHeight="1">
      <c r="A25" s="31" t="s">
        <v>235</v>
      </c>
      <c r="B25" s="265">
        <f t="shared" si="0"/>
        <v>7857</v>
      </c>
      <c r="C25" s="265">
        <v>1102</v>
      </c>
      <c r="D25" s="265">
        <v>701</v>
      </c>
      <c r="E25" s="265">
        <v>4427</v>
      </c>
      <c r="F25" s="265">
        <v>1446</v>
      </c>
      <c r="G25" s="265">
        <v>181</v>
      </c>
      <c r="H25" s="4"/>
      <c r="I25" s="4"/>
    </row>
    <row r="26" spans="1:9" s="5" customFormat="1" ht="15.75" customHeight="1">
      <c r="A26" s="31" t="s">
        <v>240</v>
      </c>
      <c r="B26" s="265">
        <f t="shared" si="0"/>
        <v>7858</v>
      </c>
      <c r="C26" s="265">
        <v>1100</v>
      </c>
      <c r="D26" s="265">
        <v>704</v>
      </c>
      <c r="E26" s="265">
        <v>4427</v>
      </c>
      <c r="F26" s="265">
        <v>1446</v>
      </c>
      <c r="G26" s="265">
        <v>181</v>
      </c>
      <c r="H26" s="4"/>
      <c r="I26" s="4"/>
    </row>
    <row r="27" spans="1:9" s="5" customFormat="1" ht="15.75" customHeight="1">
      <c r="A27" s="37" t="s">
        <v>11</v>
      </c>
      <c r="B27" s="106">
        <f>SUM(C27:G27)</f>
        <v>100.00000000000001</v>
      </c>
      <c r="C27" s="221">
        <f>ROUND(C26/$B$26*100,2)</f>
        <v>14</v>
      </c>
      <c r="D27" s="221">
        <f>ROUND(D26/$B$26*100,2)</f>
        <v>8.96</v>
      </c>
      <c r="E27" s="221">
        <f>ROUND(E26/$B$26*100,2)</f>
        <v>56.34</v>
      </c>
      <c r="F27" s="221">
        <f>ROUND(F26/$B$26*100,2)</f>
        <v>18.4</v>
      </c>
      <c r="G27" s="221">
        <f>ROUND(G26/$B$26*100,2)</f>
        <v>2.3</v>
      </c>
      <c r="H27" s="4"/>
      <c r="I27" s="4"/>
    </row>
    <row r="28" spans="1:7" ht="24" customHeight="1">
      <c r="A28" s="36"/>
      <c r="B28" s="104"/>
      <c r="C28" s="282"/>
      <c r="D28" s="282"/>
      <c r="E28" s="282"/>
      <c r="F28" s="282"/>
      <c r="G28" s="282"/>
    </row>
    <row r="29" spans="1:7" ht="24" customHeight="1">
      <c r="A29" s="6"/>
      <c r="B29" s="7"/>
      <c r="C29" s="107"/>
      <c r="D29" s="7"/>
      <c r="E29" s="7"/>
      <c r="F29" s="7"/>
      <c r="G29" s="108"/>
    </row>
    <row r="30" spans="1:3" ht="24" customHeight="1">
      <c r="A30" s="6"/>
      <c r="B30" s="7"/>
      <c r="C30" s="107"/>
    </row>
    <row r="43" spans="10:17" ht="24" customHeight="1">
      <c r="J43" s="1"/>
      <c r="K43" s="1"/>
      <c r="L43" s="1"/>
      <c r="M43" s="1"/>
      <c r="N43" s="1"/>
      <c r="O43" s="1"/>
      <c r="P43" s="1"/>
      <c r="Q43" s="1"/>
    </row>
    <row r="44" spans="10:17" ht="24" customHeight="1">
      <c r="J44" s="1"/>
      <c r="K44" s="1"/>
      <c r="L44" s="1"/>
      <c r="M44" s="1"/>
      <c r="N44" s="1"/>
      <c r="O44" s="1"/>
      <c r="P44" s="1"/>
      <c r="Q44" s="1"/>
    </row>
    <row r="45" spans="10:17" ht="24" customHeight="1">
      <c r="J45" s="1"/>
      <c r="K45" s="1"/>
      <c r="L45" s="1"/>
      <c r="M45" s="1"/>
      <c r="N45" s="1"/>
      <c r="O45" s="1"/>
      <c r="P45" s="1"/>
      <c r="Q45" s="1"/>
    </row>
    <row r="46" spans="10:17" ht="24" customHeight="1">
      <c r="J46" s="1"/>
      <c r="K46" s="1"/>
      <c r="L46" s="1"/>
      <c r="M46" s="1"/>
      <c r="N46" s="1"/>
      <c r="O46" s="1"/>
      <c r="P46" s="1"/>
      <c r="Q46" s="1"/>
    </row>
    <row r="47" spans="10:17" ht="24" customHeight="1">
      <c r="J47" s="1"/>
      <c r="K47" s="1"/>
      <c r="L47" s="1"/>
      <c r="M47" s="1"/>
      <c r="N47" s="1"/>
      <c r="O47" s="1"/>
      <c r="P47" s="1"/>
      <c r="Q47" s="1"/>
    </row>
    <row r="48" spans="10:17" ht="24" customHeight="1">
      <c r="J48" s="1"/>
      <c r="K48" s="1"/>
      <c r="L48" s="1"/>
      <c r="M48" s="1"/>
      <c r="N48" s="1"/>
      <c r="O48" s="1"/>
      <c r="P48" s="1"/>
      <c r="Q48" s="1"/>
    </row>
    <row r="49" spans="10:17" ht="24" customHeight="1">
      <c r="J49" s="1"/>
      <c r="K49" s="1"/>
      <c r="L49" s="1"/>
      <c r="M49" s="1"/>
      <c r="N49" s="1"/>
      <c r="O49" s="1"/>
      <c r="P49" s="1"/>
      <c r="Q49" s="1"/>
    </row>
    <row r="50" spans="10:17" ht="24" customHeight="1">
      <c r="J50" s="1"/>
      <c r="K50" s="1"/>
      <c r="L50" s="1"/>
      <c r="M50" s="1"/>
      <c r="N50" s="1"/>
      <c r="O50" s="1"/>
      <c r="P50" s="1"/>
      <c r="Q50" s="1"/>
    </row>
    <row r="51" spans="10:17" ht="24" customHeight="1">
      <c r="J51" s="1"/>
      <c r="K51" s="1"/>
      <c r="L51" s="1"/>
      <c r="M51" s="1"/>
      <c r="N51" s="1"/>
      <c r="O51" s="1"/>
      <c r="P51" s="1"/>
      <c r="Q51" s="1"/>
    </row>
    <row r="52" spans="10:17" ht="24" customHeight="1">
      <c r="J52" s="1"/>
      <c r="K52" s="1"/>
      <c r="L52" s="1"/>
      <c r="M52" s="1"/>
      <c r="N52" s="1"/>
      <c r="O52" s="1"/>
      <c r="P52" s="1"/>
      <c r="Q52" s="1"/>
    </row>
    <row r="53" spans="10:17" ht="24" customHeight="1">
      <c r="J53" s="1"/>
      <c r="K53" s="1"/>
      <c r="L53" s="1"/>
      <c r="M53" s="1"/>
      <c r="N53" s="1"/>
      <c r="O53" s="1"/>
      <c r="P53" s="1"/>
      <c r="Q53" s="1"/>
    </row>
    <row r="54" spans="10:17" ht="24" customHeight="1">
      <c r="J54" s="1"/>
      <c r="K54" s="1"/>
      <c r="L54" s="1"/>
      <c r="M54" s="1"/>
      <c r="N54" s="1"/>
      <c r="O54" s="1"/>
      <c r="P54" s="1"/>
      <c r="Q54" s="1"/>
    </row>
    <row r="55" spans="10:17" ht="24" customHeight="1">
      <c r="J55" s="1"/>
      <c r="K55" s="1"/>
      <c r="L55" s="1"/>
      <c r="M55" s="1"/>
      <c r="N55" s="1"/>
      <c r="O55" s="1"/>
      <c r="P55" s="1"/>
      <c r="Q55" s="1"/>
    </row>
    <row r="56" spans="10:17" ht="24" customHeight="1">
      <c r="J56" s="1"/>
      <c r="K56" s="1"/>
      <c r="L56" s="1"/>
      <c r="M56" s="1"/>
      <c r="N56" s="1"/>
      <c r="O56" s="1"/>
      <c r="P56" s="1"/>
      <c r="Q56" s="1"/>
    </row>
  </sheetData>
  <sheetProtection/>
  <mergeCells count="7">
    <mergeCell ref="G4:G6"/>
    <mergeCell ref="F4:F6"/>
    <mergeCell ref="A4:A6"/>
    <mergeCell ref="B4:B6"/>
    <mergeCell ref="C4:C6"/>
    <mergeCell ref="D4:D6"/>
    <mergeCell ref="E4:E6"/>
  </mergeCells>
  <printOptions horizontalCentered="1"/>
  <pageMargins left="1.6929133858267718" right="1.0236220472440944" top="1.3779527559055118" bottom="1.1023622047244095" header="0.984251968503937" footer="0.7874015748031497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H97"/>
  <sheetViews>
    <sheetView tabSelected="1" zoomScalePageLayoutView="0" workbookViewId="0" topLeftCell="A16">
      <selection activeCell="F25" sqref="F25"/>
    </sheetView>
  </sheetViews>
  <sheetFormatPr defaultColWidth="9.00390625" defaultRowHeight="30" customHeight="1"/>
  <cols>
    <col min="1" max="1" width="5.75390625" style="1" customWidth="1"/>
    <col min="2" max="4" width="14.25390625" style="56" customWidth="1"/>
    <col min="5" max="25" width="14.25390625" style="48" customWidth="1"/>
  </cols>
  <sheetData>
    <row r="3" spans="1:25" s="40" customFormat="1" ht="30" customHeight="1">
      <c r="A3" s="93"/>
      <c r="B3" s="27" t="s">
        <v>12</v>
      </c>
      <c r="C3" s="48"/>
      <c r="D3" s="48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Q3" s="27" t="s">
        <v>79</v>
      </c>
      <c r="R3" s="47"/>
      <c r="S3" s="47"/>
      <c r="T3" s="47"/>
      <c r="U3" s="47"/>
      <c r="V3" s="47"/>
      <c r="W3" s="47"/>
      <c r="X3" s="47"/>
      <c r="Y3" s="47"/>
    </row>
    <row r="4" spans="2:25" ht="30" customHeight="1">
      <c r="B4" s="49"/>
      <c r="C4" s="49"/>
      <c r="D4" s="49"/>
      <c r="E4" s="47"/>
      <c r="F4" s="47"/>
      <c r="G4" s="47"/>
      <c r="H4" s="47"/>
      <c r="I4" s="47"/>
      <c r="J4" s="47"/>
      <c r="K4" s="47"/>
      <c r="L4" s="47"/>
      <c r="M4" s="47"/>
      <c r="O4" s="305" t="s">
        <v>92</v>
      </c>
      <c r="P4" s="306"/>
      <c r="Q4" s="47"/>
      <c r="R4" s="47"/>
      <c r="S4" s="47"/>
      <c r="T4" s="47"/>
      <c r="U4" s="47"/>
      <c r="V4" s="47"/>
      <c r="W4" s="47"/>
      <c r="X4" s="305" t="s">
        <v>92</v>
      </c>
      <c r="Y4" s="306"/>
    </row>
    <row r="5" spans="2:25" ht="15.75" customHeight="1">
      <c r="B5" s="302" t="s">
        <v>71</v>
      </c>
      <c r="C5" s="307" t="s">
        <v>13</v>
      </c>
      <c r="D5" s="308"/>
      <c r="E5" s="308"/>
      <c r="F5" s="308"/>
      <c r="G5" s="309"/>
      <c r="H5" s="307" t="s">
        <v>6</v>
      </c>
      <c r="I5" s="313"/>
      <c r="J5" s="313"/>
      <c r="K5" s="313"/>
      <c r="L5" s="314"/>
      <c r="M5" s="307" t="s">
        <v>7</v>
      </c>
      <c r="N5" s="308"/>
      <c r="O5" s="308"/>
      <c r="P5" s="309"/>
      <c r="Q5" s="307" t="s">
        <v>8</v>
      </c>
      <c r="R5" s="308"/>
      <c r="S5" s="308"/>
      <c r="T5" s="309"/>
      <c r="U5" s="42" t="s">
        <v>9</v>
      </c>
      <c r="V5" s="307" t="s">
        <v>96</v>
      </c>
      <c r="W5" s="315"/>
      <c r="X5" s="315"/>
      <c r="Y5" s="316"/>
    </row>
    <row r="6" spans="2:25" ht="15.75" customHeight="1">
      <c r="B6" s="303"/>
      <c r="C6" s="310"/>
      <c r="D6" s="311"/>
      <c r="E6" s="311"/>
      <c r="F6" s="311"/>
      <c r="G6" s="312"/>
      <c r="H6" s="294"/>
      <c r="I6" s="295"/>
      <c r="J6" s="295"/>
      <c r="K6" s="295"/>
      <c r="L6" s="293"/>
      <c r="M6" s="310"/>
      <c r="N6" s="311"/>
      <c r="O6" s="311"/>
      <c r="P6" s="312"/>
      <c r="Q6" s="310"/>
      <c r="R6" s="311"/>
      <c r="S6" s="311"/>
      <c r="T6" s="312"/>
      <c r="U6" s="43" t="s">
        <v>10</v>
      </c>
      <c r="V6" s="317"/>
      <c r="W6" s="318"/>
      <c r="X6" s="318"/>
      <c r="Y6" s="319"/>
    </row>
    <row r="7" spans="2:25" ht="15.75" customHeight="1">
      <c r="B7" s="304"/>
      <c r="C7" s="44" t="s">
        <v>14</v>
      </c>
      <c r="D7" s="51" t="s">
        <v>60</v>
      </c>
      <c r="E7" s="51" t="s">
        <v>15</v>
      </c>
      <c r="F7" s="51" t="s">
        <v>16</v>
      </c>
      <c r="G7" s="52" t="s">
        <v>17</v>
      </c>
      <c r="H7" s="44" t="s">
        <v>18</v>
      </c>
      <c r="I7" s="51" t="s">
        <v>60</v>
      </c>
      <c r="J7" s="51" t="s">
        <v>15</v>
      </c>
      <c r="K7" s="52" t="s">
        <v>16</v>
      </c>
      <c r="L7" s="52" t="s">
        <v>17</v>
      </c>
      <c r="M7" s="44" t="s">
        <v>18</v>
      </c>
      <c r="N7" s="51" t="s">
        <v>60</v>
      </c>
      <c r="O7" s="51" t="s">
        <v>15</v>
      </c>
      <c r="P7" s="51" t="s">
        <v>16</v>
      </c>
      <c r="Q7" s="44" t="s">
        <v>18</v>
      </c>
      <c r="R7" s="51" t="s">
        <v>60</v>
      </c>
      <c r="S7" s="51" t="s">
        <v>15</v>
      </c>
      <c r="T7" s="44" t="s">
        <v>16</v>
      </c>
      <c r="U7" s="51" t="s">
        <v>15</v>
      </c>
      <c r="V7" s="44" t="s">
        <v>18</v>
      </c>
      <c r="W7" s="51" t="s">
        <v>60</v>
      </c>
      <c r="X7" s="50" t="s">
        <v>15</v>
      </c>
      <c r="Y7" s="50" t="s">
        <v>55</v>
      </c>
    </row>
    <row r="8" spans="2:25" s="1" customFormat="1" ht="15.75" customHeight="1">
      <c r="B8" s="110" t="s">
        <v>78</v>
      </c>
      <c r="C8" s="53">
        <v>617844</v>
      </c>
      <c r="D8" s="53">
        <v>301</v>
      </c>
      <c r="E8" s="53">
        <v>291052</v>
      </c>
      <c r="F8" s="53">
        <v>203880</v>
      </c>
      <c r="G8" s="53">
        <v>122611</v>
      </c>
      <c r="H8" s="53">
        <v>275636</v>
      </c>
      <c r="I8" s="53">
        <v>221</v>
      </c>
      <c r="J8" s="53">
        <v>112940</v>
      </c>
      <c r="K8" s="53">
        <v>39864</v>
      </c>
      <c r="L8" s="53">
        <v>122611</v>
      </c>
      <c r="M8" s="53">
        <v>77040</v>
      </c>
      <c r="N8" s="53">
        <v>53</v>
      </c>
      <c r="O8" s="53">
        <v>40852</v>
      </c>
      <c r="P8" s="53">
        <v>36135</v>
      </c>
      <c r="Q8" s="53">
        <v>214588</v>
      </c>
      <c r="R8" s="53">
        <v>26</v>
      </c>
      <c r="S8" s="53">
        <v>86681</v>
      </c>
      <c r="T8" s="53">
        <v>127881</v>
      </c>
      <c r="U8" s="53">
        <v>19904</v>
      </c>
      <c r="V8" s="53">
        <v>30676</v>
      </c>
      <c r="W8" s="53">
        <v>1</v>
      </c>
      <c r="X8" s="53">
        <v>30675</v>
      </c>
      <c r="Y8" s="126">
        <v>0</v>
      </c>
    </row>
    <row r="9" spans="2:25" s="1" customFormat="1" ht="15.75" customHeight="1">
      <c r="B9" s="110" t="s">
        <v>85</v>
      </c>
      <c r="C9" s="53">
        <v>617113</v>
      </c>
      <c r="D9" s="53">
        <v>313</v>
      </c>
      <c r="E9" s="53">
        <v>287965</v>
      </c>
      <c r="F9" s="53">
        <v>204744</v>
      </c>
      <c r="G9" s="53">
        <v>124091</v>
      </c>
      <c r="H9" s="53">
        <v>275740</v>
      </c>
      <c r="I9" s="53">
        <v>223</v>
      </c>
      <c r="J9" s="53">
        <v>111105</v>
      </c>
      <c r="K9" s="53">
        <v>40321</v>
      </c>
      <c r="L9" s="53">
        <v>124091</v>
      </c>
      <c r="M9" s="53">
        <v>76187</v>
      </c>
      <c r="N9" s="53">
        <v>61</v>
      </c>
      <c r="O9" s="53">
        <v>40296</v>
      </c>
      <c r="P9" s="53">
        <v>35830</v>
      </c>
      <c r="Q9" s="53">
        <v>216485</v>
      </c>
      <c r="R9" s="53">
        <v>27</v>
      </c>
      <c r="S9" s="53">
        <v>87865</v>
      </c>
      <c r="T9" s="53">
        <v>128593</v>
      </c>
      <c r="U9" s="53">
        <v>19840</v>
      </c>
      <c r="V9" s="53">
        <v>28861</v>
      </c>
      <c r="W9" s="53">
        <v>2</v>
      </c>
      <c r="X9" s="53">
        <v>28859</v>
      </c>
      <c r="Y9" s="126">
        <v>0</v>
      </c>
    </row>
    <row r="10" spans="2:25" s="1" customFormat="1" ht="15.75" customHeight="1">
      <c r="B10" s="110" t="s">
        <v>97</v>
      </c>
      <c r="C10" s="53">
        <v>605739</v>
      </c>
      <c r="D10" s="230">
        <v>0</v>
      </c>
      <c r="E10" s="53">
        <v>286123</v>
      </c>
      <c r="F10" s="53">
        <v>202603</v>
      </c>
      <c r="G10" s="53">
        <v>117013</v>
      </c>
      <c r="H10" s="53">
        <v>269043</v>
      </c>
      <c r="I10" s="230">
        <v>0</v>
      </c>
      <c r="J10" s="53">
        <v>111731</v>
      </c>
      <c r="K10" s="53">
        <v>40299</v>
      </c>
      <c r="L10" s="53">
        <v>117013</v>
      </c>
      <c r="M10" s="53">
        <v>74854</v>
      </c>
      <c r="N10" s="230">
        <v>0</v>
      </c>
      <c r="O10" s="53">
        <v>39374</v>
      </c>
      <c r="P10" s="53">
        <v>35480</v>
      </c>
      <c r="Q10" s="53">
        <v>214745</v>
      </c>
      <c r="R10" s="230">
        <v>0</v>
      </c>
      <c r="S10" s="53">
        <v>87921</v>
      </c>
      <c r="T10" s="53">
        <v>126824</v>
      </c>
      <c r="U10" s="53">
        <v>19788</v>
      </c>
      <c r="V10" s="53">
        <v>27309</v>
      </c>
      <c r="W10" s="230">
        <v>0</v>
      </c>
      <c r="X10" s="53">
        <v>27309</v>
      </c>
      <c r="Y10" s="126">
        <v>0</v>
      </c>
    </row>
    <row r="11" spans="2:25" s="1" customFormat="1" ht="15.75" customHeight="1">
      <c r="B11" s="110" t="s">
        <v>103</v>
      </c>
      <c r="C11" s="53">
        <v>596650</v>
      </c>
      <c r="D11" s="230">
        <v>0</v>
      </c>
      <c r="E11" s="53">
        <v>283387</v>
      </c>
      <c r="F11" s="231">
        <v>201536</v>
      </c>
      <c r="G11" s="232">
        <v>111727</v>
      </c>
      <c r="H11" s="53">
        <v>263239</v>
      </c>
      <c r="I11" s="230">
        <v>0</v>
      </c>
      <c r="J11" s="53">
        <v>111111</v>
      </c>
      <c r="K11" s="53">
        <v>40401</v>
      </c>
      <c r="L11" s="53">
        <v>111727</v>
      </c>
      <c r="M11" s="53">
        <v>73719</v>
      </c>
      <c r="N11" s="230">
        <v>0</v>
      </c>
      <c r="O11" s="53">
        <v>38607</v>
      </c>
      <c r="P11" s="53">
        <v>35112</v>
      </c>
      <c r="Q11" s="53">
        <v>214294</v>
      </c>
      <c r="R11" s="230">
        <v>0</v>
      </c>
      <c r="S11" s="53">
        <v>88271</v>
      </c>
      <c r="T11" s="53">
        <v>126023</v>
      </c>
      <c r="U11" s="53">
        <v>19503</v>
      </c>
      <c r="V11" s="53">
        <v>25895</v>
      </c>
      <c r="W11" s="230">
        <v>0</v>
      </c>
      <c r="X11" s="53">
        <v>25895</v>
      </c>
      <c r="Y11" s="233">
        <v>0</v>
      </c>
    </row>
    <row r="12" spans="2:25" s="1" customFormat="1" ht="15.75" customHeight="1">
      <c r="B12" s="110" t="s">
        <v>171</v>
      </c>
      <c r="C12" s="53">
        <v>590888</v>
      </c>
      <c r="D12" s="230">
        <v>0</v>
      </c>
      <c r="E12" s="53">
        <v>282097</v>
      </c>
      <c r="F12" s="231">
        <v>201187</v>
      </c>
      <c r="G12" s="232">
        <v>107604</v>
      </c>
      <c r="H12" s="53">
        <v>258655</v>
      </c>
      <c r="I12" s="230">
        <v>0</v>
      </c>
      <c r="J12" s="53">
        <v>110447</v>
      </c>
      <c r="K12" s="53">
        <v>40604</v>
      </c>
      <c r="L12" s="53">
        <v>107604</v>
      </c>
      <c r="M12" s="53">
        <v>72842</v>
      </c>
      <c r="N12" s="230">
        <v>0</v>
      </c>
      <c r="O12" s="53">
        <v>38211</v>
      </c>
      <c r="P12" s="53">
        <v>34631</v>
      </c>
      <c r="Q12" s="53">
        <v>215487</v>
      </c>
      <c r="R12" s="230">
        <v>0</v>
      </c>
      <c r="S12" s="53">
        <v>89535</v>
      </c>
      <c r="T12" s="53">
        <v>125952</v>
      </c>
      <c r="U12" s="53">
        <v>19116</v>
      </c>
      <c r="V12" s="53">
        <v>24788</v>
      </c>
      <c r="W12" s="230">
        <v>0</v>
      </c>
      <c r="X12" s="53">
        <v>24788</v>
      </c>
      <c r="Y12" s="233">
        <v>0</v>
      </c>
    </row>
    <row r="13" spans="2:25" s="1" customFormat="1" ht="15.75" customHeight="1">
      <c r="B13" s="110" t="s">
        <v>176</v>
      </c>
      <c r="C13" s="53">
        <v>603034</v>
      </c>
      <c r="D13" s="230">
        <v>0</v>
      </c>
      <c r="E13" s="53">
        <v>283376</v>
      </c>
      <c r="F13" s="231">
        <v>201097</v>
      </c>
      <c r="G13" s="232">
        <v>118561</v>
      </c>
      <c r="H13" s="53">
        <v>271187</v>
      </c>
      <c r="I13" s="230">
        <v>0</v>
      </c>
      <c r="J13" s="53">
        <v>111620</v>
      </c>
      <c r="K13" s="53">
        <v>41006</v>
      </c>
      <c r="L13" s="53">
        <v>118561</v>
      </c>
      <c r="M13" s="53">
        <v>72295</v>
      </c>
      <c r="N13" s="230">
        <v>0</v>
      </c>
      <c r="O13" s="53">
        <v>38025</v>
      </c>
      <c r="P13" s="53">
        <v>34270</v>
      </c>
      <c r="Q13" s="53">
        <v>216415</v>
      </c>
      <c r="R13" s="230">
        <v>0</v>
      </c>
      <c r="S13" s="53">
        <v>90594</v>
      </c>
      <c r="T13" s="53">
        <v>125821</v>
      </c>
      <c r="U13" s="53">
        <v>18881</v>
      </c>
      <c r="V13" s="53">
        <v>24256</v>
      </c>
      <c r="W13" s="230">
        <v>0</v>
      </c>
      <c r="X13" s="53">
        <v>24256</v>
      </c>
      <c r="Y13" s="233">
        <v>0</v>
      </c>
    </row>
    <row r="14" spans="2:25" s="1" customFormat="1" ht="15.75" customHeight="1">
      <c r="B14" s="46" t="s">
        <v>177</v>
      </c>
      <c r="C14" s="46">
        <f>SUM(D14:G14)</f>
        <v>603034</v>
      </c>
      <c r="D14" s="165">
        <v>0</v>
      </c>
      <c r="E14" s="46">
        <f aca="true" t="shared" si="0" ref="E14:E23">J14+O14+S14+U14+X14</f>
        <v>283376</v>
      </c>
      <c r="F14" s="54">
        <f aca="true" t="shared" si="1" ref="F14:F19">K14+P14+T14+Y14</f>
        <v>201097</v>
      </c>
      <c r="G14" s="45">
        <f aca="true" t="shared" si="2" ref="G14:G28">L14</f>
        <v>118561</v>
      </c>
      <c r="H14" s="46">
        <f>SUM(I14:L14)</f>
        <v>271187</v>
      </c>
      <c r="I14" s="165">
        <v>0</v>
      </c>
      <c r="J14" s="46">
        <v>111620</v>
      </c>
      <c r="K14" s="46">
        <v>41006</v>
      </c>
      <c r="L14" s="46">
        <v>118561</v>
      </c>
      <c r="M14" s="46">
        <f>SUM(N14:P14)</f>
        <v>72295</v>
      </c>
      <c r="N14" s="165">
        <v>0</v>
      </c>
      <c r="O14" s="46">
        <v>38025</v>
      </c>
      <c r="P14" s="46">
        <v>34270</v>
      </c>
      <c r="Q14" s="46">
        <f>SUM(R14:T14)</f>
        <v>216415</v>
      </c>
      <c r="R14" s="165">
        <v>0</v>
      </c>
      <c r="S14" s="46">
        <v>90594</v>
      </c>
      <c r="T14" s="46">
        <v>125821</v>
      </c>
      <c r="U14" s="46">
        <v>18881</v>
      </c>
      <c r="V14" s="46">
        <f>SUM(W14:Y14)</f>
        <v>24256</v>
      </c>
      <c r="W14" s="165">
        <v>0</v>
      </c>
      <c r="X14" s="46">
        <v>24256</v>
      </c>
      <c r="Y14" s="123">
        <v>0</v>
      </c>
    </row>
    <row r="15" spans="2:25" s="1" customFormat="1" ht="15.75" customHeight="1">
      <c r="B15" s="110" t="s">
        <v>190</v>
      </c>
      <c r="C15" s="46"/>
      <c r="D15" s="165"/>
      <c r="E15" s="46"/>
      <c r="F15" s="54"/>
      <c r="G15" s="45"/>
      <c r="H15" s="46"/>
      <c r="I15" s="165"/>
      <c r="J15" s="46"/>
      <c r="K15" s="46"/>
      <c r="L15" s="46"/>
      <c r="M15" s="46"/>
      <c r="N15" s="165"/>
      <c r="O15" s="46"/>
      <c r="P15" s="46"/>
      <c r="Q15" s="46"/>
      <c r="R15" s="165"/>
      <c r="S15" s="46"/>
      <c r="T15" s="46"/>
      <c r="U15" s="46"/>
      <c r="V15" s="46"/>
      <c r="W15" s="165"/>
      <c r="X15" s="46"/>
      <c r="Y15" s="123"/>
    </row>
    <row r="16" spans="2:25" s="1" customFormat="1" ht="15.75" customHeight="1">
      <c r="B16" s="46" t="s">
        <v>180</v>
      </c>
      <c r="C16" s="46">
        <f aca="true" t="shared" si="3" ref="C16:C28">SUM(D16:G16)</f>
        <v>604257</v>
      </c>
      <c r="D16" s="165">
        <v>0</v>
      </c>
      <c r="E16" s="46">
        <f t="shared" si="0"/>
        <v>283843</v>
      </c>
      <c r="F16" s="54">
        <f t="shared" si="1"/>
        <v>200992</v>
      </c>
      <c r="G16" s="45">
        <f t="shared" si="2"/>
        <v>119422</v>
      </c>
      <c r="H16" s="46">
        <f aca="true" t="shared" si="4" ref="H16:H27">SUM(I16:L16)</f>
        <v>272641</v>
      </c>
      <c r="I16" s="165">
        <v>0</v>
      </c>
      <c r="J16" s="46">
        <v>112201</v>
      </c>
      <c r="K16" s="46">
        <v>41018</v>
      </c>
      <c r="L16" s="46">
        <v>119422</v>
      </c>
      <c r="M16" s="46">
        <f aca="true" t="shared" si="5" ref="M16:M27">SUM(N16:P16)</f>
        <v>73027</v>
      </c>
      <c r="N16" s="165">
        <v>0</v>
      </c>
      <c r="O16" s="46">
        <v>38837</v>
      </c>
      <c r="P16" s="46">
        <v>34190</v>
      </c>
      <c r="Q16" s="46">
        <f aca="true" t="shared" si="6" ref="Q16:Q27">SUM(R16:T16)</f>
        <v>215645</v>
      </c>
      <c r="R16" s="165">
        <v>0</v>
      </c>
      <c r="S16" s="46">
        <v>89861</v>
      </c>
      <c r="T16" s="46">
        <v>125784</v>
      </c>
      <c r="U16" s="46">
        <v>18804</v>
      </c>
      <c r="V16" s="46">
        <f aca="true" t="shared" si="7" ref="V16:V27">SUM(W16:Y16)</f>
        <v>24140</v>
      </c>
      <c r="W16" s="165">
        <v>0</v>
      </c>
      <c r="X16" s="46">
        <v>24140</v>
      </c>
      <c r="Y16" s="123">
        <v>0</v>
      </c>
    </row>
    <row r="17" spans="2:25" s="1" customFormat="1" ht="15.75" customHeight="1">
      <c r="B17" s="46" t="s">
        <v>184</v>
      </c>
      <c r="C17" s="46">
        <f t="shared" si="3"/>
        <v>604244</v>
      </c>
      <c r="D17" s="165">
        <v>0</v>
      </c>
      <c r="E17" s="46">
        <f t="shared" si="0"/>
        <v>284600</v>
      </c>
      <c r="F17" s="54">
        <f t="shared" si="1"/>
        <v>200256</v>
      </c>
      <c r="G17" s="45">
        <f t="shared" si="2"/>
        <v>119388</v>
      </c>
      <c r="H17" s="46">
        <f t="shared" si="4"/>
        <v>272988</v>
      </c>
      <c r="I17" s="165">
        <v>0</v>
      </c>
      <c r="J17" s="46">
        <v>112824</v>
      </c>
      <c r="K17" s="46">
        <v>40776</v>
      </c>
      <c r="L17" s="46">
        <v>119388</v>
      </c>
      <c r="M17" s="46">
        <f t="shared" si="5"/>
        <v>73067</v>
      </c>
      <c r="N17" s="165">
        <v>0</v>
      </c>
      <c r="O17" s="46">
        <v>38944</v>
      </c>
      <c r="P17" s="46">
        <v>34123</v>
      </c>
      <c r="Q17" s="46">
        <f t="shared" si="6"/>
        <v>215300</v>
      </c>
      <c r="R17" s="165">
        <v>0</v>
      </c>
      <c r="S17" s="46">
        <v>89943</v>
      </c>
      <c r="T17" s="46">
        <v>125357</v>
      </c>
      <c r="U17" s="46">
        <v>18778</v>
      </c>
      <c r="V17" s="46">
        <f t="shared" si="7"/>
        <v>24111</v>
      </c>
      <c r="W17" s="165">
        <v>0</v>
      </c>
      <c r="X17" s="46">
        <v>24111</v>
      </c>
      <c r="Y17" s="123">
        <v>0</v>
      </c>
    </row>
    <row r="18" spans="2:25" s="1" customFormat="1" ht="15.75" customHeight="1">
      <c r="B18" s="46" t="s">
        <v>185</v>
      </c>
      <c r="C18" s="46">
        <f t="shared" si="3"/>
        <v>604058</v>
      </c>
      <c r="D18" s="165">
        <v>0</v>
      </c>
      <c r="E18" s="46">
        <f t="shared" si="0"/>
        <v>284358</v>
      </c>
      <c r="F18" s="54">
        <f t="shared" si="1"/>
        <v>200081</v>
      </c>
      <c r="G18" s="45">
        <f t="shared" si="2"/>
        <v>119619</v>
      </c>
      <c r="H18" s="46">
        <f t="shared" si="4"/>
        <v>273188</v>
      </c>
      <c r="I18" s="165">
        <v>0</v>
      </c>
      <c r="J18" s="46">
        <v>112729</v>
      </c>
      <c r="K18" s="46">
        <v>40840</v>
      </c>
      <c r="L18" s="46">
        <v>119619</v>
      </c>
      <c r="M18" s="46">
        <f t="shared" si="5"/>
        <v>72900</v>
      </c>
      <c r="N18" s="165">
        <v>0</v>
      </c>
      <c r="O18" s="46">
        <v>38940</v>
      </c>
      <c r="P18" s="46">
        <v>33960</v>
      </c>
      <c r="Q18" s="46">
        <f t="shared" si="6"/>
        <v>215275</v>
      </c>
      <c r="R18" s="165">
        <v>0</v>
      </c>
      <c r="S18" s="46">
        <v>89994</v>
      </c>
      <c r="T18" s="46">
        <v>125281</v>
      </c>
      <c r="U18" s="46">
        <v>18672</v>
      </c>
      <c r="V18" s="46">
        <f t="shared" si="7"/>
        <v>24023</v>
      </c>
      <c r="W18" s="165">
        <v>0</v>
      </c>
      <c r="X18" s="46">
        <v>24023</v>
      </c>
      <c r="Y18" s="123">
        <v>0</v>
      </c>
    </row>
    <row r="19" spans="2:25" s="1" customFormat="1" ht="15.75" customHeight="1">
      <c r="B19" s="46" t="s">
        <v>186</v>
      </c>
      <c r="C19" s="46">
        <f t="shared" si="3"/>
        <v>603981</v>
      </c>
      <c r="D19" s="165">
        <v>0</v>
      </c>
      <c r="E19" s="46">
        <f t="shared" si="0"/>
        <v>284199</v>
      </c>
      <c r="F19" s="54">
        <f t="shared" si="1"/>
        <v>200048</v>
      </c>
      <c r="G19" s="45">
        <f t="shared" si="2"/>
        <v>119734</v>
      </c>
      <c r="H19" s="46">
        <f t="shared" si="4"/>
        <v>273142</v>
      </c>
      <c r="I19" s="165">
        <v>0</v>
      </c>
      <c r="J19" s="46">
        <v>112541</v>
      </c>
      <c r="K19" s="46">
        <v>40867</v>
      </c>
      <c r="L19" s="46">
        <v>119734</v>
      </c>
      <c r="M19" s="46">
        <f t="shared" si="5"/>
        <v>72976</v>
      </c>
      <c r="N19" s="165">
        <v>0</v>
      </c>
      <c r="O19" s="46">
        <v>39035</v>
      </c>
      <c r="P19" s="46">
        <v>33941</v>
      </c>
      <c r="Q19" s="46">
        <f t="shared" si="6"/>
        <v>215139</v>
      </c>
      <c r="R19" s="165">
        <v>0</v>
      </c>
      <c r="S19" s="46">
        <v>89899</v>
      </c>
      <c r="T19" s="46">
        <v>125240</v>
      </c>
      <c r="U19" s="46">
        <v>18728</v>
      </c>
      <c r="V19" s="46">
        <f t="shared" si="7"/>
        <v>23996</v>
      </c>
      <c r="W19" s="165">
        <v>0</v>
      </c>
      <c r="X19" s="46">
        <v>23996</v>
      </c>
      <c r="Y19" s="123">
        <v>0</v>
      </c>
    </row>
    <row r="20" spans="2:25" s="1" customFormat="1" ht="15.75" customHeight="1">
      <c r="B20" s="46" t="s">
        <v>187</v>
      </c>
      <c r="C20" s="46">
        <f t="shared" si="3"/>
        <v>604677</v>
      </c>
      <c r="D20" s="267">
        <f aca="true" t="shared" si="8" ref="D20:D28">I20+N20+R20+W20</f>
        <v>1</v>
      </c>
      <c r="E20" s="46">
        <f t="shared" si="0"/>
        <v>285127</v>
      </c>
      <c r="F20" s="54">
        <f aca="true" t="shared" si="9" ref="F20:F28">K20+P20+T20+Y20</f>
        <v>200023</v>
      </c>
      <c r="G20" s="45">
        <f t="shared" si="2"/>
        <v>119526</v>
      </c>
      <c r="H20" s="46">
        <f t="shared" si="4"/>
        <v>272887</v>
      </c>
      <c r="I20" s="267">
        <v>1</v>
      </c>
      <c r="J20" s="266">
        <v>112496</v>
      </c>
      <c r="K20" s="266">
        <v>40864</v>
      </c>
      <c r="L20" s="266">
        <v>119526</v>
      </c>
      <c r="M20" s="46">
        <f t="shared" si="5"/>
        <v>73306</v>
      </c>
      <c r="N20" s="267">
        <v>0</v>
      </c>
      <c r="O20" s="266">
        <v>39361</v>
      </c>
      <c r="P20" s="266">
        <v>33945</v>
      </c>
      <c r="Q20" s="46">
        <f t="shared" si="6"/>
        <v>215469</v>
      </c>
      <c r="R20" s="267">
        <v>0</v>
      </c>
      <c r="S20" s="266">
        <v>90255</v>
      </c>
      <c r="T20" s="266">
        <v>125214</v>
      </c>
      <c r="U20" s="266">
        <v>19016</v>
      </c>
      <c r="V20" s="46">
        <f t="shared" si="7"/>
        <v>23999</v>
      </c>
      <c r="W20" s="267">
        <v>0</v>
      </c>
      <c r="X20" s="266">
        <v>23999</v>
      </c>
      <c r="Y20" s="268">
        <v>0</v>
      </c>
    </row>
    <row r="21" spans="2:25" s="1" customFormat="1" ht="15.75" customHeight="1">
      <c r="B21" s="46" t="s">
        <v>188</v>
      </c>
      <c r="C21" s="46">
        <f t="shared" si="3"/>
        <v>604262</v>
      </c>
      <c r="D21" s="267">
        <f t="shared" si="8"/>
        <v>0</v>
      </c>
      <c r="E21" s="46">
        <f t="shared" si="0"/>
        <v>285169</v>
      </c>
      <c r="F21" s="54">
        <f t="shared" si="9"/>
        <v>200046</v>
      </c>
      <c r="G21" s="45">
        <f t="shared" si="2"/>
        <v>119047</v>
      </c>
      <c r="H21" s="266">
        <f t="shared" si="4"/>
        <v>272295</v>
      </c>
      <c r="I21" s="267">
        <v>0</v>
      </c>
      <c r="J21" s="266">
        <v>112389</v>
      </c>
      <c r="K21" s="266">
        <v>40859</v>
      </c>
      <c r="L21" s="266">
        <v>119047</v>
      </c>
      <c r="M21" s="266">
        <f t="shared" si="5"/>
        <v>73207</v>
      </c>
      <c r="N21" s="267">
        <v>0</v>
      </c>
      <c r="O21" s="266">
        <v>39263</v>
      </c>
      <c r="P21" s="266">
        <v>33944</v>
      </c>
      <c r="Q21" s="266">
        <f t="shared" si="6"/>
        <v>215775</v>
      </c>
      <c r="R21" s="267">
        <v>0</v>
      </c>
      <c r="S21" s="266">
        <v>90532</v>
      </c>
      <c r="T21" s="266">
        <v>125243</v>
      </c>
      <c r="U21" s="266">
        <v>19062</v>
      </c>
      <c r="V21" s="266">
        <f t="shared" si="7"/>
        <v>23923</v>
      </c>
      <c r="W21" s="267">
        <v>0</v>
      </c>
      <c r="X21" s="266">
        <v>23923</v>
      </c>
      <c r="Y21" s="268">
        <v>0</v>
      </c>
    </row>
    <row r="22" spans="2:25" s="1" customFormat="1" ht="15.75" customHeight="1">
      <c r="B22" s="46" t="s">
        <v>189</v>
      </c>
      <c r="C22" s="46">
        <f t="shared" si="3"/>
        <v>604287</v>
      </c>
      <c r="D22" s="267">
        <f t="shared" si="8"/>
        <v>0</v>
      </c>
      <c r="E22" s="266">
        <f t="shared" si="0"/>
        <v>284271</v>
      </c>
      <c r="F22" s="54">
        <f t="shared" si="9"/>
        <v>199812</v>
      </c>
      <c r="G22" s="283">
        <f t="shared" si="2"/>
        <v>120204</v>
      </c>
      <c r="H22" s="266">
        <f t="shared" si="4"/>
        <v>272984</v>
      </c>
      <c r="I22" s="267">
        <v>0</v>
      </c>
      <c r="J22" s="266">
        <v>111995</v>
      </c>
      <c r="K22" s="266">
        <v>40785</v>
      </c>
      <c r="L22" s="266">
        <v>120204</v>
      </c>
      <c r="M22" s="266">
        <f t="shared" si="5"/>
        <v>73052</v>
      </c>
      <c r="N22" s="267">
        <v>0</v>
      </c>
      <c r="O22" s="266">
        <v>39191</v>
      </c>
      <c r="P22" s="266">
        <v>33861</v>
      </c>
      <c r="Q22" s="266">
        <f t="shared" si="6"/>
        <v>215555</v>
      </c>
      <c r="R22" s="267">
        <v>0</v>
      </c>
      <c r="S22" s="266">
        <v>90389</v>
      </c>
      <c r="T22" s="266">
        <v>125166</v>
      </c>
      <c r="U22" s="266">
        <v>18941</v>
      </c>
      <c r="V22" s="266">
        <f t="shared" si="7"/>
        <v>23755</v>
      </c>
      <c r="W22" s="267">
        <v>0</v>
      </c>
      <c r="X22" s="266">
        <v>23755</v>
      </c>
      <c r="Y22" s="268">
        <v>0</v>
      </c>
    </row>
    <row r="23" spans="2:25" s="1" customFormat="1" ht="15.75" customHeight="1">
      <c r="B23" s="46" t="s">
        <v>191</v>
      </c>
      <c r="C23" s="46">
        <f t="shared" si="3"/>
        <v>604171</v>
      </c>
      <c r="D23" s="267">
        <f t="shared" si="8"/>
        <v>0</v>
      </c>
      <c r="E23" s="266">
        <f t="shared" si="0"/>
        <v>285686</v>
      </c>
      <c r="F23" s="54">
        <f t="shared" si="9"/>
        <v>198032</v>
      </c>
      <c r="G23" s="283">
        <f t="shared" si="2"/>
        <v>120453</v>
      </c>
      <c r="H23" s="266">
        <f t="shared" si="4"/>
        <v>272796</v>
      </c>
      <c r="I23" s="267">
        <v>0</v>
      </c>
      <c r="J23" s="266">
        <v>112155</v>
      </c>
      <c r="K23" s="266">
        <v>40188</v>
      </c>
      <c r="L23" s="266">
        <v>120453</v>
      </c>
      <c r="M23" s="266">
        <f t="shared" si="5"/>
        <v>72853</v>
      </c>
      <c r="N23" s="267">
        <v>0</v>
      </c>
      <c r="O23" s="266">
        <v>39354</v>
      </c>
      <c r="P23" s="266">
        <v>33499</v>
      </c>
      <c r="Q23" s="266">
        <f t="shared" si="6"/>
        <v>215175</v>
      </c>
      <c r="R23" s="267">
        <v>0</v>
      </c>
      <c r="S23" s="266">
        <v>90830</v>
      </c>
      <c r="T23" s="266">
        <v>124345</v>
      </c>
      <c r="U23" s="266">
        <v>18873</v>
      </c>
      <c r="V23" s="266">
        <f t="shared" si="7"/>
        <v>24474</v>
      </c>
      <c r="W23" s="267">
        <v>0</v>
      </c>
      <c r="X23" s="266">
        <v>24474</v>
      </c>
      <c r="Y23" s="268">
        <v>0</v>
      </c>
    </row>
    <row r="24" spans="2:25" s="1" customFormat="1" ht="15.75" customHeight="1">
      <c r="B24" s="46" t="s">
        <v>192</v>
      </c>
      <c r="C24" s="46">
        <f t="shared" si="3"/>
        <v>607154</v>
      </c>
      <c r="D24" s="267">
        <f t="shared" si="8"/>
        <v>0</v>
      </c>
      <c r="E24" s="266">
        <f>J24+O24+S24+U24+X24</f>
        <v>286199</v>
      </c>
      <c r="F24" s="54">
        <f t="shared" si="9"/>
        <v>199251</v>
      </c>
      <c r="G24" s="283">
        <f>L24</f>
        <v>121704</v>
      </c>
      <c r="H24" s="266">
        <f t="shared" si="4"/>
        <v>274839</v>
      </c>
      <c r="I24" s="267">
        <v>0</v>
      </c>
      <c r="J24" s="266">
        <v>112435</v>
      </c>
      <c r="K24" s="266">
        <v>40700</v>
      </c>
      <c r="L24" s="266">
        <v>121704</v>
      </c>
      <c r="M24" s="266">
        <f t="shared" si="5"/>
        <v>73009</v>
      </c>
      <c r="N24" s="267">
        <v>0</v>
      </c>
      <c r="O24" s="266">
        <v>39322</v>
      </c>
      <c r="P24" s="266">
        <v>33687</v>
      </c>
      <c r="Q24" s="266">
        <f t="shared" si="6"/>
        <v>215926</v>
      </c>
      <c r="R24" s="267">
        <v>0</v>
      </c>
      <c r="S24" s="266">
        <v>91062</v>
      </c>
      <c r="T24" s="266">
        <v>124864</v>
      </c>
      <c r="U24" s="266">
        <v>18859</v>
      </c>
      <c r="V24" s="266">
        <f t="shared" si="7"/>
        <v>24521</v>
      </c>
      <c r="W24" s="267">
        <v>0</v>
      </c>
      <c r="X24" s="266">
        <v>24521</v>
      </c>
      <c r="Y24" s="268">
        <v>0</v>
      </c>
    </row>
    <row r="25" spans="2:25" s="1" customFormat="1" ht="15.75" customHeight="1">
      <c r="B25" s="46" t="s">
        <v>232</v>
      </c>
      <c r="C25" s="266">
        <f>SUM(D25:G25)</f>
        <v>609289</v>
      </c>
      <c r="D25" s="267">
        <f>I25+N25+R25+W25</f>
        <v>0</v>
      </c>
      <c r="E25" s="266">
        <f>J25+O25+S25+U25+X25</f>
        <v>286138</v>
      </c>
      <c r="F25" s="54">
        <f>K25+P25+T25+Y25</f>
        <v>200301</v>
      </c>
      <c r="G25" s="283">
        <f>L25</f>
        <v>122850</v>
      </c>
      <c r="H25" s="266">
        <f t="shared" si="4"/>
        <v>276388</v>
      </c>
      <c r="I25" s="267">
        <v>0</v>
      </c>
      <c r="J25" s="266">
        <v>112459</v>
      </c>
      <c r="K25" s="266">
        <v>41079</v>
      </c>
      <c r="L25" s="266">
        <v>122850</v>
      </c>
      <c r="M25" s="266">
        <f t="shared" si="5"/>
        <v>73065</v>
      </c>
      <c r="N25" s="267">
        <v>0</v>
      </c>
      <c r="O25" s="266">
        <v>39266</v>
      </c>
      <c r="P25" s="266">
        <v>33799</v>
      </c>
      <c r="Q25" s="266">
        <f t="shared" si="6"/>
        <v>216468</v>
      </c>
      <c r="R25" s="267">
        <v>0</v>
      </c>
      <c r="S25" s="266">
        <v>91045</v>
      </c>
      <c r="T25" s="266">
        <v>125423</v>
      </c>
      <c r="U25" s="266">
        <v>18854</v>
      </c>
      <c r="V25" s="266">
        <f t="shared" si="7"/>
        <v>24514</v>
      </c>
      <c r="W25" s="267">
        <v>0</v>
      </c>
      <c r="X25" s="266">
        <v>24514</v>
      </c>
      <c r="Y25" s="268"/>
    </row>
    <row r="26" spans="2:25" s="1" customFormat="1" ht="15.75" customHeight="1">
      <c r="B26" s="46" t="s">
        <v>235</v>
      </c>
      <c r="C26" s="266">
        <f>SUM(D26:G26)</f>
        <v>611448</v>
      </c>
      <c r="D26" s="267">
        <f>I26+N26+R26+W26</f>
        <v>0</v>
      </c>
      <c r="E26" s="266">
        <f>J26+O26+S26+U26+X26</f>
        <v>286540</v>
      </c>
      <c r="F26" s="54">
        <f>K26+P26+T26+Y26</f>
        <v>200406</v>
      </c>
      <c r="G26" s="283">
        <f>L26</f>
        <v>124502</v>
      </c>
      <c r="H26" s="266">
        <f t="shared" si="4"/>
        <v>278422</v>
      </c>
      <c r="I26" s="267">
        <v>0</v>
      </c>
      <c r="J26" s="266">
        <v>112727</v>
      </c>
      <c r="K26" s="266">
        <v>41193</v>
      </c>
      <c r="L26" s="266">
        <v>124502</v>
      </c>
      <c r="M26" s="266">
        <f t="shared" si="5"/>
        <v>73072</v>
      </c>
      <c r="N26" s="267">
        <v>0</v>
      </c>
      <c r="O26" s="266">
        <v>39282</v>
      </c>
      <c r="P26" s="266">
        <v>33790</v>
      </c>
      <c r="Q26" s="266">
        <f t="shared" si="6"/>
        <v>216604</v>
      </c>
      <c r="R26" s="267">
        <v>0</v>
      </c>
      <c r="S26" s="266">
        <v>91181</v>
      </c>
      <c r="T26" s="266">
        <v>125423</v>
      </c>
      <c r="U26" s="266">
        <v>18888</v>
      </c>
      <c r="V26" s="266">
        <f t="shared" si="7"/>
        <v>24462</v>
      </c>
      <c r="W26" s="267">
        <v>0</v>
      </c>
      <c r="X26" s="266">
        <v>24462</v>
      </c>
      <c r="Y26" s="268"/>
    </row>
    <row r="27" spans="2:25" s="1" customFormat="1" ht="15.75" customHeight="1">
      <c r="B27" s="46" t="s">
        <v>240</v>
      </c>
      <c r="C27" s="266">
        <f>SUM(D27:G27)</f>
        <v>612755</v>
      </c>
      <c r="D27" s="267">
        <f>I27+N27+R27+W27</f>
        <v>0</v>
      </c>
      <c r="E27" s="266">
        <f>J27+O27+S27+U27+X27</f>
        <v>287824</v>
      </c>
      <c r="F27" s="54">
        <f>K27+P27+T27+Y27</f>
        <v>200317</v>
      </c>
      <c r="G27" s="283">
        <f>L27</f>
        <v>124614</v>
      </c>
      <c r="H27" s="266">
        <f t="shared" si="4"/>
        <v>278837</v>
      </c>
      <c r="I27" s="267">
        <v>0</v>
      </c>
      <c r="J27" s="266">
        <v>113054</v>
      </c>
      <c r="K27" s="266">
        <v>41169</v>
      </c>
      <c r="L27" s="266">
        <v>124614</v>
      </c>
      <c r="M27" s="266">
        <f t="shared" si="5"/>
        <v>73328</v>
      </c>
      <c r="N27" s="267">
        <v>0</v>
      </c>
      <c r="O27" s="266">
        <v>39565</v>
      </c>
      <c r="P27" s="266">
        <v>33763</v>
      </c>
      <c r="Q27" s="266">
        <f t="shared" si="6"/>
        <v>217386</v>
      </c>
      <c r="R27" s="267">
        <v>0</v>
      </c>
      <c r="S27" s="266">
        <v>92001</v>
      </c>
      <c r="T27" s="266">
        <v>125385</v>
      </c>
      <c r="U27" s="266">
        <v>18803</v>
      </c>
      <c r="V27" s="266">
        <f t="shared" si="7"/>
        <v>24401</v>
      </c>
      <c r="W27" s="267">
        <v>0</v>
      </c>
      <c r="X27" s="266">
        <v>24401</v>
      </c>
      <c r="Y27" s="268">
        <v>0</v>
      </c>
    </row>
    <row r="28" spans="1:25" s="168" customFormat="1" ht="15.75" customHeight="1">
      <c r="A28" s="167"/>
      <c r="B28" s="112" t="s">
        <v>11</v>
      </c>
      <c r="C28" s="284">
        <f t="shared" si="3"/>
        <v>100</v>
      </c>
      <c r="D28" s="113">
        <f t="shared" si="8"/>
        <v>0</v>
      </c>
      <c r="E28" s="113">
        <f>J28+O28+S28+U28+X28</f>
        <v>46.97</v>
      </c>
      <c r="F28" s="113">
        <f t="shared" si="9"/>
        <v>32.69</v>
      </c>
      <c r="G28" s="113">
        <f t="shared" si="2"/>
        <v>20.34</v>
      </c>
      <c r="H28" s="284">
        <f aca="true" t="shared" si="10" ref="H28:Y28">ROUND(H27/$C$27*100,2)</f>
        <v>45.51</v>
      </c>
      <c r="I28" s="284">
        <f t="shared" si="10"/>
        <v>0</v>
      </c>
      <c r="J28" s="284">
        <f t="shared" si="10"/>
        <v>18.45</v>
      </c>
      <c r="K28" s="284">
        <f t="shared" si="10"/>
        <v>6.72</v>
      </c>
      <c r="L28" s="284">
        <f t="shared" si="10"/>
        <v>20.34</v>
      </c>
      <c r="M28" s="113">
        <f t="shared" si="10"/>
        <v>11.97</v>
      </c>
      <c r="N28" s="113">
        <f t="shared" si="10"/>
        <v>0</v>
      </c>
      <c r="O28" s="113">
        <f t="shared" si="10"/>
        <v>6.46</v>
      </c>
      <c r="P28" s="113">
        <f t="shared" si="10"/>
        <v>5.51</v>
      </c>
      <c r="Q28" s="113">
        <f t="shared" si="10"/>
        <v>35.48</v>
      </c>
      <c r="R28" s="113">
        <f t="shared" si="10"/>
        <v>0</v>
      </c>
      <c r="S28" s="113">
        <f t="shared" si="10"/>
        <v>15.01</v>
      </c>
      <c r="T28" s="113">
        <f t="shared" si="10"/>
        <v>20.46</v>
      </c>
      <c r="U28" s="113">
        <f t="shared" si="10"/>
        <v>3.07</v>
      </c>
      <c r="V28" s="113">
        <f t="shared" si="10"/>
        <v>3.98</v>
      </c>
      <c r="W28" s="113">
        <f t="shared" si="10"/>
        <v>0</v>
      </c>
      <c r="X28" s="113">
        <f t="shared" si="10"/>
        <v>3.98</v>
      </c>
      <c r="Y28" s="113">
        <f t="shared" si="10"/>
        <v>0</v>
      </c>
    </row>
    <row r="29" spans="1:34" s="69" customFormat="1" ht="15.75" customHeight="1">
      <c r="A29" s="120"/>
      <c r="B29" s="164" t="s">
        <v>100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166" t="s">
        <v>101</v>
      </c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1"/>
      <c r="AF29" s="81"/>
      <c r="AG29" s="81"/>
      <c r="AH29" s="80"/>
    </row>
    <row r="30" spans="2:25" ht="30" customHeight="1">
      <c r="B30" s="49"/>
      <c r="C30" s="49"/>
      <c r="D30" s="4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9"/>
      <c r="U30" s="47"/>
      <c r="V30" s="47"/>
      <c r="W30" s="47"/>
      <c r="X30" s="47"/>
      <c r="Y30" s="47"/>
    </row>
    <row r="31" spans="2:15" ht="30" customHeight="1">
      <c r="B31" s="41"/>
      <c r="C31" s="41"/>
      <c r="D31" s="41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</row>
    <row r="36" spans="3:4" ht="30" customHeight="1">
      <c r="C36" s="48"/>
      <c r="D36" s="48"/>
    </row>
    <row r="37" spans="3:4" ht="30" customHeight="1">
      <c r="C37" s="48"/>
      <c r="D37" s="48"/>
    </row>
    <row r="38" spans="3:4" ht="30" customHeight="1">
      <c r="C38" s="48"/>
      <c r="D38" s="48"/>
    </row>
    <row r="39" spans="3:4" ht="30" customHeight="1">
      <c r="C39" s="48"/>
      <c r="D39" s="48"/>
    </row>
    <row r="40" spans="3:4" ht="30" customHeight="1">
      <c r="C40" s="48"/>
      <c r="D40" s="48"/>
    </row>
    <row r="41" spans="3:4" ht="30" customHeight="1">
      <c r="C41" s="48"/>
      <c r="D41" s="48"/>
    </row>
    <row r="42" spans="3:4" ht="30" customHeight="1">
      <c r="C42" s="48"/>
      <c r="D42" s="48"/>
    </row>
    <row r="43" spans="3:4" ht="30" customHeight="1">
      <c r="C43" s="48"/>
      <c r="D43" s="48"/>
    </row>
    <row r="44" spans="3:4" ht="30" customHeight="1">
      <c r="C44" s="48"/>
      <c r="D44" s="48"/>
    </row>
    <row r="45" spans="3:4" ht="30" customHeight="1">
      <c r="C45" s="48"/>
      <c r="D45" s="48"/>
    </row>
    <row r="46" spans="3:4" ht="30" customHeight="1">
      <c r="C46" s="48"/>
      <c r="D46" s="48"/>
    </row>
    <row r="47" spans="3:4" ht="30" customHeight="1">
      <c r="C47" s="48"/>
      <c r="D47" s="48"/>
    </row>
    <row r="48" spans="3:4" ht="30" customHeight="1">
      <c r="C48" s="48"/>
      <c r="D48" s="48"/>
    </row>
    <row r="49" spans="3:4" ht="30" customHeight="1">
      <c r="C49" s="48"/>
      <c r="D49" s="48"/>
    </row>
    <row r="50" spans="3:4" ht="30" customHeight="1">
      <c r="C50" s="48"/>
      <c r="D50" s="48"/>
    </row>
    <row r="51" spans="3:4" ht="30" customHeight="1">
      <c r="C51" s="48"/>
      <c r="D51" s="48"/>
    </row>
    <row r="52" spans="3:4" ht="30" customHeight="1">
      <c r="C52" s="48"/>
      <c r="D52" s="48"/>
    </row>
    <row r="53" spans="3:4" ht="30" customHeight="1">
      <c r="C53" s="48"/>
      <c r="D53" s="48"/>
    </row>
    <row r="54" spans="3:4" ht="30" customHeight="1">
      <c r="C54" s="48"/>
      <c r="D54" s="48"/>
    </row>
    <row r="55" spans="3:4" ht="30" customHeight="1">
      <c r="C55" s="48"/>
      <c r="D55" s="48"/>
    </row>
    <row r="56" spans="3:4" ht="30" customHeight="1">
      <c r="C56" s="48"/>
      <c r="D56" s="48"/>
    </row>
    <row r="57" spans="3:4" ht="30" customHeight="1">
      <c r="C57" s="48"/>
      <c r="D57" s="48"/>
    </row>
    <row r="58" spans="3:4" ht="30" customHeight="1">
      <c r="C58" s="48"/>
      <c r="D58" s="48"/>
    </row>
    <row r="59" spans="3:4" ht="30" customHeight="1">
      <c r="C59" s="48"/>
      <c r="D59" s="48"/>
    </row>
    <row r="60" spans="3:4" ht="30" customHeight="1">
      <c r="C60" s="48"/>
      <c r="D60" s="48"/>
    </row>
    <row r="61" spans="3:4" ht="30" customHeight="1">
      <c r="C61" s="48"/>
      <c r="D61" s="48"/>
    </row>
    <row r="62" spans="3:4" ht="30" customHeight="1">
      <c r="C62" s="48"/>
      <c r="D62" s="48"/>
    </row>
    <row r="63" spans="3:4" ht="30" customHeight="1">
      <c r="C63" s="48"/>
      <c r="D63" s="48"/>
    </row>
    <row r="64" spans="3:4" ht="30" customHeight="1">
      <c r="C64" s="48"/>
      <c r="D64" s="48"/>
    </row>
    <row r="65" spans="3:4" ht="30" customHeight="1">
      <c r="C65" s="48"/>
      <c r="D65" s="48"/>
    </row>
    <row r="66" spans="3:4" ht="30" customHeight="1">
      <c r="C66" s="48"/>
      <c r="D66" s="48"/>
    </row>
    <row r="67" spans="3:4" ht="30" customHeight="1">
      <c r="C67" s="48"/>
      <c r="D67" s="48"/>
    </row>
    <row r="68" spans="3:4" ht="30" customHeight="1">
      <c r="C68" s="48"/>
      <c r="D68" s="48"/>
    </row>
    <row r="69" spans="3:4" ht="30" customHeight="1">
      <c r="C69" s="48"/>
      <c r="D69" s="48"/>
    </row>
    <row r="70" spans="3:4" ht="30" customHeight="1">
      <c r="C70" s="48"/>
      <c r="D70" s="48"/>
    </row>
    <row r="71" spans="3:4" ht="30" customHeight="1">
      <c r="C71" s="48"/>
      <c r="D71" s="48"/>
    </row>
    <row r="72" spans="3:4" ht="30" customHeight="1">
      <c r="C72" s="48"/>
      <c r="D72" s="48"/>
    </row>
    <row r="73" spans="3:4" ht="30" customHeight="1">
      <c r="C73" s="48"/>
      <c r="D73" s="48"/>
    </row>
    <row r="74" spans="3:4" ht="30" customHeight="1">
      <c r="C74" s="48"/>
      <c r="D74" s="48"/>
    </row>
    <row r="75" spans="3:4" ht="30" customHeight="1">
      <c r="C75" s="48"/>
      <c r="D75" s="48"/>
    </row>
    <row r="76" spans="3:4" ht="30" customHeight="1">
      <c r="C76" s="48"/>
      <c r="D76" s="48"/>
    </row>
    <row r="77" spans="3:4" ht="30" customHeight="1">
      <c r="C77" s="48"/>
      <c r="D77" s="48"/>
    </row>
    <row r="78" spans="3:4" ht="30" customHeight="1">
      <c r="C78" s="48"/>
      <c r="D78" s="48"/>
    </row>
    <row r="79" spans="3:4" ht="30" customHeight="1">
      <c r="C79" s="48"/>
      <c r="D79" s="48"/>
    </row>
    <row r="80" spans="3:4" ht="30" customHeight="1">
      <c r="C80" s="48"/>
      <c r="D80" s="48"/>
    </row>
    <row r="81" spans="3:4" ht="30" customHeight="1">
      <c r="C81" s="48"/>
      <c r="D81" s="48"/>
    </row>
    <row r="82" spans="3:4" ht="30" customHeight="1">
      <c r="C82" s="48"/>
      <c r="D82" s="48"/>
    </row>
    <row r="83" spans="3:4" ht="30" customHeight="1">
      <c r="C83" s="48"/>
      <c r="D83" s="48"/>
    </row>
    <row r="84" spans="3:4" ht="30" customHeight="1">
      <c r="C84" s="48"/>
      <c r="D84" s="48"/>
    </row>
    <row r="85" spans="3:4" ht="30" customHeight="1">
      <c r="C85" s="48"/>
      <c r="D85" s="48"/>
    </row>
    <row r="86" spans="3:4" ht="30" customHeight="1">
      <c r="C86" s="48"/>
      <c r="D86" s="48"/>
    </row>
    <row r="87" spans="3:4" ht="30" customHeight="1">
      <c r="C87" s="48"/>
      <c r="D87" s="48"/>
    </row>
    <row r="88" spans="3:4" ht="30" customHeight="1">
      <c r="C88" s="48"/>
      <c r="D88" s="48"/>
    </row>
    <row r="89" spans="3:4" ht="30" customHeight="1">
      <c r="C89" s="48"/>
      <c r="D89" s="48"/>
    </row>
    <row r="90" spans="3:4" ht="30" customHeight="1">
      <c r="C90" s="48"/>
      <c r="D90" s="48"/>
    </row>
    <row r="91" spans="3:4" ht="30" customHeight="1">
      <c r="C91" s="48"/>
      <c r="D91" s="48"/>
    </row>
    <row r="92" spans="3:4" ht="30" customHeight="1">
      <c r="C92" s="48"/>
      <c r="D92" s="48"/>
    </row>
    <row r="93" spans="3:4" ht="30" customHeight="1">
      <c r="C93" s="48"/>
      <c r="D93" s="48"/>
    </row>
    <row r="94" spans="3:4" ht="30" customHeight="1">
      <c r="C94" s="48"/>
      <c r="D94" s="48"/>
    </row>
    <row r="95" spans="3:4" ht="30" customHeight="1">
      <c r="C95" s="48"/>
      <c r="D95" s="48"/>
    </row>
    <row r="96" spans="3:4" ht="30" customHeight="1">
      <c r="C96" s="48"/>
      <c r="D96" s="48"/>
    </row>
    <row r="97" spans="3:4" ht="30" customHeight="1">
      <c r="C97" s="48"/>
      <c r="D97" s="48"/>
    </row>
  </sheetData>
  <sheetProtection/>
  <mergeCells count="8">
    <mergeCell ref="B5:B7"/>
    <mergeCell ref="O4:P4"/>
    <mergeCell ref="X4:Y4"/>
    <mergeCell ref="C5:G6"/>
    <mergeCell ref="H5:L6"/>
    <mergeCell ref="M5:P6"/>
    <mergeCell ref="Q5:T6"/>
    <mergeCell ref="V5:Y6"/>
  </mergeCells>
  <printOptions verticalCentered="1"/>
  <pageMargins left="0.92" right="0" top="1.1811023622047245" bottom="0.8267716535433072" header="0.4330708661417323" footer="0.5905511811023623"/>
  <pageSetup fitToWidth="2" fitToHeight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zoomScalePageLayoutView="0" workbookViewId="0" topLeftCell="F1">
      <selection activeCell="H28" sqref="H28"/>
    </sheetView>
  </sheetViews>
  <sheetFormatPr defaultColWidth="9.00390625" defaultRowHeight="24" customHeight="1"/>
  <cols>
    <col min="1" max="1" width="10.25390625" style="58" customWidth="1"/>
    <col min="2" max="5" width="10.375" style="58" customWidth="1"/>
    <col min="6" max="6" width="6.25390625" style="58" customWidth="1"/>
    <col min="7" max="7" width="10.375" style="58" customWidth="1"/>
    <col min="8" max="8" width="8.875" style="58" customWidth="1"/>
    <col min="9" max="12" width="10.375" style="58" customWidth="1"/>
    <col min="13" max="13" width="7.375" style="58" customWidth="1"/>
    <col min="14" max="14" width="16.125" style="58" customWidth="1"/>
    <col min="15" max="15" width="17.00390625" style="0" customWidth="1"/>
    <col min="16" max="16" width="10.00390625" style="0" customWidth="1"/>
    <col min="17" max="17" width="9.50390625" style="0" customWidth="1"/>
    <col min="19" max="20" width="7.25390625" style="0" customWidth="1"/>
    <col min="21" max="21" width="9.25390625" style="0" customWidth="1"/>
    <col min="22" max="22" width="8.75390625" style="0" customWidth="1"/>
    <col min="23" max="23" width="8.375" style="0" customWidth="1"/>
  </cols>
  <sheetData>
    <row r="1" spans="1:15" ht="24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5"/>
    </row>
    <row r="2" spans="1:23" ht="24" customHeight="1">
      <c r="A2" s="94" t="s">
        <v>19</v>
      </c>
      <c r="C2" s="85"/>
      <c r="D2" s="85"/>
      <c r="E2" s="85"/>
      <c r="F2" s="85"/>
      <c r="G2" s="85"/>
      <c r="H2" s="85"/>
      <c r="I2" s="85"/>
      <c r="J2" s="86"/>
      <c r="K2" s="86"/>
      <c r="L2" s="86"/>
      <c r="M2" s="86"/>
      <c r="N2" s="86"/>
      <c r="O2" s="16"/>
      <c r="P2" s="13"/>
      <c r="Q2" s="13"/>
      <c r="R2" s="13"/>
      <c r="S2" s="13"/>
      <c r="T2" s="13"/>
      <c r="U2" s="13"/>
      <c r="V2" s="13"/>
      <c r="W2" s="13"/>
    </row>
    <row r="3" spans="1:26" ht="24" customHeight="1">
      <c r="A3" s="57"/>
      <c r="B3" s="87"/>
      <c r="C3" s="57"/>
      <c r="D3" s="57"/>
      <c r="E3" s="57"/>
      <c r="F3" s="57"/>
      <c r="G3" s="57"/>
      <c r="H3" s="57"/>
      <c r="I3" s="57"/>
      <c r="K3"/>
      <c r="L3"/>
      <c r="M3"/>
      <c r="N3" s="91" t="s">
        <v>91</v>
      </c>
      <c r="O3" s="15"/>
      <c r="P3" s="10"/>
      <c r="Q3" s="10"/>
      <c r="R3" s="10"/>
      <c r="S3" s="10"/>
      <c r="T3" s="10"/>
      <c r="V3" s="10"/>
      <c r="W3" s="10"/>
      <c r="X3" s="9"/>
      <c r="Y3" s="9"/>
      <c r="Z3" s="10"/>
    </row>
    <row r="4" spans="1:15" ht="15.75" customHeight="1">
      <c r="A4" s="320" t="s">
        <v>70</v>
      </c>
      <c r="B4" s="130" t="s">
        <v>20</v>
      </c>
      <c r="C4" s="59"/>
      <c r="D4" s="59"/>
      <c r="E4" s="59"/>
      <c r="F4" s="59"/>
      <c r="G4" s="59"/>
      <c r="H4" s="59"/>
      <c r="I4" s="59"/>
      <c r="J4" s="59"/>
      <c r="K4" s="60"/>
      <c r="L4" s="60"/>
      <c r="M4" s="59"/>
      <c r="N4" s="180"/>
      <c r="O4" s="179" t="s">
        <v>21</v>
      </c>
    </row>
    <row r="5" spans="1:15" ht="15.75" customHeight="1">
      <c r="A5" s="297"/>
      <c r="B5" s="236" t="s">
        <v>22</v>
      </c>
      <c r="C5" s="129" t="s">
        <v>23</v>
      </c>
      <c r="D5" s="59"/>
      <c r="E5" s="59"/>
      <c r="F5" s="59"/>
      <c r="G5" s="59"/>
      <c r="H5" s="60"/>
      <c r="I5" s="131" t="s">
        <v>24</v>
      </c>
      <c r="J5" s="86"/>
      <c r="K5" s="86"/>
      <c r="L5" s="86"/>
      <c r="M5" s="86"/>
      <c r="N5" s="177" t="s">
        <v>106</v>
      </c>
      <c r="O5" s="61" t="s">
        <v>22</v>
      </c>
    </row>
    <row r="6" spans="1:15" ht="31.5" customHeight="1">
      <c r="A6" s="298"/>
      <c r="B6" s="237" t="s">
        <v>25</v>
      </c>
      <c r="C6" s="128" t="s">
        <v>14</v>
      </c>
      <c r="D6" s="128" t="s">
        <v>26</v>
      </c>
      <c r="E6" s="128" t="s">
        <v>27</v>
      </c>
      <c r="F6" s="128" t="s">
        <v>61</v>
      </c>
      <c r="G6" s="235" t="s">
        <v>173</v>
      </c>
      <c r="H6" s="128" t="s">
        <v>28</v>
      </c>
      <c r="I6" s="128" t="s">
        <v>14</v>
      </c>
      <c r="J6" s="128" t="s">
        <v>29</v>
      </c>
      <c r="K6" s="128" t="s">
        <v>30</v>
      </c>
      <c r="L6" s="235" t="s">
        <v>174</v>
      </c>
      <c r="M6" s="128" t="s">
        <v>99</v>
      </c>
      <c r="N6" s="178" t="s">
        <v>172</v>
      </c>
      <c r="O6" s="133" t="s">
        <v>25</v>
      </c>
    </row>
    <row r="7" spans="1:15" ht="16.5" customHeight="1">
      <c r="A7" s="115" t="s">
        <v>86</v>
      </c>
      <c r="B7" s="125">
        <v>23432436</v>
      </c>
      <c r="C7" s="125">
        <v>47396082</v>
      </c>
      <c r="D7" s="125">
        <v>37959823</v>
      </c>
      <c r="E7" s="125">
        <v>9378693</v>
      </c>
      <c r="F7" s="125">
        <v>87</v>
      </c>
      <c r="G7" s="116">
        <v>0</v>
      </c>
      <c r="H7" s="125">
        <v>57479</v>
      </c>
      <c r="I7" s="125">
        <v>23963646</v>
      </c>
      <c r="J7" s="125">
        <v>10159347</v>
      </c>
      <c r="K7" s="125">
        <v>4835352</v>
      </c>
      <c r="L7" s="125">
        <v>8968947</v>
      </c>
      <c r="M7" s="116">
        <v>0</v>
      </c>
      <c r="N7" s="116">
        <v>0</v>
      </c>
      <c r="O7" s="125">
        <v>187186381.871</v>
      </c>
    </row>
    <row r="8" spans="1:15" ht="16.5" customHeight="1">
      <c r="A8" s="115" t="s">
        <v>105</v>
      </c>
      <c r="B8" s="125">
        <v>42808543</v>
      </c>
      <c r="C8" s="125">
        <v>61853399</v>
      </c>
      <c r="D8" s="125">
        <v>38647555</v>
      </c>
      <c r="E8" s="125">
        <v>9734242</v>
      </c>
      <c r="F8" s="116">
        <v>0</v>
      </c>
      <c r="G8" s="125">
        <v>13429933</v>
      </c>
      <c r="H8" s="125">
        <v>41669</v>
      </c>
      <c r="I8" s="125">
        <v>19044856</v>
      </c>
      <c r="J8" s="125">
        <v>12378551</v>
      </c>
      <c r="K8" s="125">
        <v>6389310</v>
      </c>
      <c r="L8" s="125">
        <v>276995</v>
      </c>
      <c r="M8" s="116">
        <v>0</v>
      </c>
      <c r="N8" s="116">
        <v>0</v>
      </c>
      <c r="O8" s="116">
        <f>O7+B8+N8</f>
        <v>229994924.871</v>
      </c>
    </row>
    <row r="9" spans="1:15" s="176" customFormat="1" ht="16.5" customHeight="1">
      <c r="A9" s="115" t="s">
        <v>104</v>
      </c>
      <c r="B9" s="175">
        <v>30187518</v>
      </c>
      <c r="C9" s="175">
        <v>60310145</v>
      </c>
      <c r="D9" s="175">
        <v>42375675</v>
      </c>
      <c r="E9" s="175">
        <v>14321783</v>
      </c>
      <c r="F9" s="116">
        <v>0</v>
      </c>
      <c r="G9" s="175">
        <v>3546711</v>
      </c>
      <c r="H9" s="175">
        <v>65976</v>
      </c>
      <c r="I9" s="175">
        <v>30122627</v>
      </c>
      <c r="J9" s="175">
        <v>17566518</v>
      </c>
      <c r="K9" s="175">
        <v>9896248</v>
      </c>
      <c r="L9" s="175">
        <v>2635185</v>
      </c>
      <c r="M9" s="175">
        <v>24676</v>
      </c>
      <c r="N9" s="116">
        <v>0</v>
      </c>
      <c r="O9" s="116">
        <f>O8+B9+N9</f>
        <v>260182442.871</v>
      </c>
    </row>
    <row r="10" spans="1:15" s="229" customFormat="1" ht="16.5" customHeight="1">
      <c r="A10" s="224" t="s">
        <v>102</v>
      </c>
      <c r="B10" s="225">
        <v>38606346</v>
      </c>
      <c r="C10" s="225">
        <v>99052588</v>
      </c>
      <c r="D10" s="225">
        <v>47831120</v>
      </c>
      <c r="E10" s="225">
        <v>20235535</v>
      </c>
      <c r="F10" s="225">
        <v>44</v>
      </c>
      <c r="G10" s="225">
        <v>30899071</v>
      </c>
      <c r="H10" s="225">
        <v>86818</v>
      </c>
      <c r="I10" s="225">
        <v>60446242</v>
      </c>
      <c r="J10" s="225">
        <v>19582316</v>
      </c>
      <c r="K10" s="225">
        <v>40409087</v>
      </c>
      <c r="L10" s="225">
        <v>419853</v>
      </c>
      <c r="M10" s="225">
        <v>34986</v>
      </c>
      <c r="N10" s="225">
        <v>0</v>
      </c>
      <c r="O10" s="116">
        <f>O9+B10+N10</f>
        <v>298788788.871</v>
      </c>
    </row>
    <row r="11" spans="1:15" s="229" customFormat="1" ht="16.5" customHeight="1">
      <c r="A11" s="224" t="s">
        <v>171</v>
      </c>
      <c r="B11" s="225">
        <v>58396965</v>
      </c>
      <c r="C11" s="225">
        <v>98532213</v>
      </c>
      <c r="D11" s="225">
        <v>53007402</v>
      </c>
      <c r="E11" s="225">
        <v>29633544</v>
      </c>
      <c r="F11" s="225">
        <v>0</v>
      </c>
      <c r="G11" s="225">
        <v>10383004</v>
      </c>
      <c r="H11" s="225">
        <v>5508263</v>
      </c>
      <c r="I11" s="225">
        <v>40135248</v>
      </c>
      <c r="J11" s="225">
        <v>23420408</v>
      </c>
      <c r="K11" s="225">
        <v>10797843</v>
      </c>
      <c r="L11" s="225">
        <v>5874991</v>
      </c>
      <c r="M11" s="225">
        <v>42006</v>
      </c>
      <c r="N11" s="225">
        <v>5909997</v>
      </c>
      <c r="O11" s="116">
        <f>O10+B11+N11</f>
        <v>363095750.871</v>
      </c>
    </row>
    <row r="12" spans="1:15" ht="16.5" customHeight="1">
      <c r="A12" s="224" t="s">
        <v>176</v>
      </c>
      <c r="B12" s="225">
        <f>C12-I12</f>
        <v>49318661</v>
      </c>
      <c r="C12" s="225">
        <f>SUM(D12:H12)</f>
        <v>121338181</v>
      </c>
      <c r="D12" s="225">
        <v>53392129</v>
      </c>
      <c r="E12" s="225">
        <v>36624920</v>
      </c>
      <c r="F12" s="225">
        <v>65</v>
      </c>
      <c r="G12" s="225">
        <v>31215108</v>
      </c>
      <c r="H12" s="225">
        <v>105959</v>
      </c>
      <c r="I12" s="225">
        <f>SUM(J12:M12)</f>
        <v>72019520</v>
      </c>
      <c r="J12" s="225">
        <v>25548453</v>
      </c>
      <c r="K12" s="225">
        <v>9825700</v>
      </c>
      <c r="L12" s="225">
        <v>36518309</v>
      </c>
      <c r="M12" s="225">
        <v>127058</v>
      </c>
      <c r="N12" s="225">
        <v>-2975597</v>
      </c>
      <c r="O12" s="116">
        <f>O11+B12+N12</f>
        <v>409438814.871</v>
      </c>
    </row>
    <row r="13" spans="1:15" ht="16.5" customHeight="1">
      <c r="A13" s="285" t="s">
        <v>193</v>
      </c>
      <c r="B13" s="223">
        <f>C13-I13</f>
        <v>3207426</v>
      </c>
      <c r="C13" s="223">
        <f>SUM(D13:H13)</f>
        <v>7660179</v>
      </c>
      <c r="D13" s="246">
        <v>4458837</v>
      </c>
      <c r="E13" s="246">
        <v>2089222</v>
      </c>
      <c r="F13" s="247">
        <v>0</v>
      </c>
      <c r="G13" s="246">
        <v>1044183</v>
      </c>
      <c r="H13" s="246">
        <v>67937</v>
      </c>
      <c r="I13" s="246">
        <f>SUM(J13:M13)</f>
        <v>4452753</v>
      </c>
      <c r="J13" s="246">
        <v>264942</v>
      </c>
      <c r="K13" s="246">
        <f>2540707+1</f>
        <v>2540708</v>
      </c>
      <c r="L13" s="246">
        <v>1637821</v>
      </c>
      <c r="M13" s="246">
        <v>9282</v>
      </c>
      <c r="N13" s="246">
        <v>-693592</v>
      </c>
      <c r="O13" s="223">
        <v>409438815.479</v>
      </c>
    </row>
    <row r="14" spans="1:15" ht="16.5" customHeight="1">
      <c r="A14" s="224" t="s">
        <v>178</v>
      </c>
      <c r="B14" s="223"/>
      <c r="C14" s="223"/>
      <c r="D14" s="246"/>
      <c r="E14" s="246"/>
      <c r="F14" s="247"/>
      <c r="G14" s="246"/>
      <c r="H14" s="246"/>
      <c r="I14" s="246"/>
      <c r="J14" s="246"/>
      <c r="K14" s="246"/>
      <c r="L14" s="246"/>
      <c r="M14" s="246"/>
      <c r="N14" s="246"/>
      <c r="O14" s="223"/>
    </row>
    <row r="15" spans="1:15" ht="16.5" customHeight="1">
      <c r="A15" s="46" t="s">
        <v>180</v>
      </c>
      <c r="B15" s="223">
        <f aca="true" t="shared" si="0" ref="B15:B23">C15-I15</f>
        <v>-27635352</v>
      </c>
      <c r="C15" s="223">
        <f aca="true" t="shared" si="1" ref="C15:C23">SUM(D15:H15)</f>
        <v>7058963</v>
      </c>
      <c r="D15" s="223">
        <v>4611719</v>
      </c>
      <c r="E15" s="246">
        <v>1877486</v>
      </c>
      <c r="F15" s="247">
        <v>0</v>
      </c>
      <c r="G15" s="246">
        <v>547902</v>
      </c>
      <c r="H15" s="246">
        <v>21856</v>
      </c>
      <c r="I15" s="246">
        <f aca="true" t="shared" si="2" ref="I15:I26">SUM(J15:M15)</f>
        <v>34694315</v>
      </c>
      <c r="J15" s="223">
        <v>11869023</v>
      </c>
      <c r="K15" s="246">
        <v>4883962</v>
      </c>
      <c r="L15" s="246">
        <v>17932001</v>
      </c>
      <c r="M15" s="246">
        <v>9329</v>
      </c>
      <c r="N15" s="246">
        <v>-3467691</v>
      </c>
      <c r="O15" s="223">
        <f>O13+B15+N15</f>
        <v>378335772.479</v>
      </c>
    </row>
    <row r="16" spans="1:15" ht="16.5" customHeight="1">
      <c r="A16" s="46" t="s">
        <v>184</v>
      </c>
      <c r="B16" s="223">
        <f t="shared" si="0"/>
        <v>8249557</v>
      </c>
      <c r="C16" s="223">
        <f t="shared" si="1"/>
        <v>18010676</v>
      </c>
      <c r="D16" s="223">
        <v>4463440</v>
      </c>
      <c r="E16" s="246">
        <v>1150384</v>
      </c>
      <c r="F16" s="247">
        <v>26</v>
      </c>
      <c r="G16" s="246">
        <v>12365469</v>
      </c>
      <c r="H16" s="246">
        <v>31357</v>
      </c>
      <c r="I16" s="246">
        <f t="shared" si="2"/>
        <v>9761119</v>
      </c>
      <c r="J16" s="223">
        <v>377187</v>
      </c>
      <c r="K16" s="246">
        <v>2160677</v>
      </c>
      <c r="L16" s="246">
        <v>7213271</v>
      </c>
      <c r="M16" s="246">
        <v>9984</v>
      </c>
      <c r="N16" s="246">
        <v>1959985</v>
      </c>
      <c r="O16" s="223">
        <f aca="true" t="shared" si="3" ref="O16:O26">O15+B16+N16</f>
        <v>388545314.479</v>
      </c>
    </row>
    <row r="17" spans="1:15" ht="16.5" customHeight="1">
      <c r="A17" s="46" t="s">
        <v>185</v>
      </c>
      <c r="B17" s="223">
        <f t="shared" si="0"/>
        <v>4258346</v>
      </c>
      <c r="C17" s="223">
        <f t="shared" si="1"/>
        <v>9296410</v>
      </c>
      <c r="D17" s="223">
        <v>4478343</v>
      </c>
      <c r="E17" s="246">
        <v>3233033</v>
      </c>
      <c r="F17" s="247">
        <v>0</v>
      </c>
      <c r="G17" s="246">
        <v>1580621</v>
      </c>
      <c r="H17" s="246">
        <v>4413</v>
      </c>
      <c r="I17" s="246">
        <f t="shared" si="2"/>
        <v>5038064</v>
      </c>
      <c r="J17" s="223">
        <v>461070</v>
      </c>
      <c r="K17" s="246">
        <v>1867301</v>
      </c>
      <c r="L17" s="246">
        <v>2688316</v>
      </c>
      <c r="M17" s="246">
        <v>21377</v>
      </c>
      <c r="N17" s="246">
        <v>-598103</v>
      </c>
      <c r="O17" s="223">
        <f t="shared" si="3"/>
        <v>392205557.479</v>
      </c>
    </row>
    <row r="18" spans="1:15" ht="16.5" customHeight="1">
      <c r="A18" s="46" t="s">
        <v>186</v>
      </c>
      <c r="B18" s="223">
        <f t="shared" si="0"/>
        <v>11528953</v>
      </c>
      <c r="C18" s="223">
        <f t="shared" si="1"/>
        <v>13787458</v>
      </c>
      <c r="D18" s="223">
        <v>4393080</v>
      </c>
      <c r="E18" s="246">
        <v>2643894</v>
      </c>
      <c r="F18" s="247">
        <v>0</v>
      </c>
      <c r="G18" s="246">
        <v>6744512</v>
      </c>
      <c r="H18" s="246">
        <v>5972</v>
      </c>
      <c r="I18" s="246">
        <f t="shared" si="2"/>
        <v>2258505</v>
      </c>
      <c r="J18" s="223">
        <v>409479</v>
      </c>
      <c r="K18" s="246">
        <v>1069986</v>
      </c>
      <c r="L18" s="246">
        <v>740061</v>
      </c>
      <c r="M18" s="246">
        <v>38979</v>
      </c>
      <c r="N18" s="246">
        <v>2427437</v>
      </c>
      <c r="O18" s="223">
        <f t="shared" si="3"/>
        <v>406161947.479</v>
      </c>
    </row>
    <row r="19" spans="1:15" ht="16.5" customHeight="1">
      <c r="A19" s="46" t="s">
        <v>187</v>
      </c>
      <c r="B19" s="223">
        <f t="shared" si="0"/>
        <v>1863652</v>
      </c>
      <c r="C19" s="223">
        <f t="shared" si="1"/>
        <v>7698462</v>
      </c>
      <c r="D19" s="269">
        <v>4636210</v>
      </c>
      <c r="E19" s="270">
        <v>2140354</v>
      </c>
      <c r="F19" s="271">
        <v>0</v>
      </c>
      <c r="G19" s="270">
        <v>916206</v>
      </c>
      <c r="H19" s="270">
        <v>5692</v>
      </c>
      <c r="I19" s="246">
        <f t="shared" si="2"/>
        <v>5834810</v>
      </c>
      <c r="J19" s="269">
        <v>243108</v>
      </c>
      <c r="K19" s="270">
        <v>751843</v>
      </c>
      <c r="L19" s="270">
        <v>4776970</v>
      </c>
      <c r="M19" s="270">
        <v>62889</v>
      </c>
      <c r="N19" s="270">
        <v>-568234</v>
      </c>
      <c r="O19" s="223">
        <f t="shared" si="3"/>
        <v>407457365.479</v>
      </c>
    </row>
    <row r="20" spans="1:15" ht="16.5" customHeight="1">
      <c r="A20" s="46" t="s">
        <v>188</v>
      </c>
      <c r="B20" s="223">
        <f t="shared" si="0"/>
        <v>-14429462</v>
      </c>
      <c r="C20" s="223">
        <f t="shared" si="1"/>
        <v>6080296</v>
      </c>
      <c r="D20" s="269">
        <v>4530620</v>
      </c>
      <c r="E20" s="270">
        <v>1096589</v>
      </c>
      <c r="F20" s="271">
        <v>0</v>
      </c>
      <c r="G20" s="270">
        <v>448925</v>
      </c>
      <c r="H20" s="270">
        <v>4162</v>
      </c>
      <c r="I20" s="246">
        <f t="shared" si="2"/>
        <v>20509758</v>
      </c>
      <c r="J20" s="269">
        <v>298789</v>
      </c>
      <c r="K20" s="270">
        <v>1003264</v>
      </c>
      <c r="L20" s="270">
        <v>19195740</v>
      </c>
      <c r="M20" s="270">
        <v>11965</v>
      </c>
      <c r="N20" s="270">
        <v>-3685789</v>
      </c>
      <c r="O20" s="223">
        <f t="shared" si="3"/>
        <v>389342114.479</v>
      </c>
    </row>
    <row r="21" spans="1:15" ht="16.5" customHeight="1">
      <c r="A21" s="46" t="s">
        <v>189</v>
      </c>
      <c r="B21" s="223">
        <f t="shared" si="0"/>
        <v>-10856650</v>
      </c>
      <c r="C21" s="223">
        <f t="shared" si="1"/>
        <v>10480819</v>
      </c>
      <c r="D21" s="269">
        <v>4464092</v>
      </c>
      <c r="E21" s="270">
        <v>3757984</v>
      </c>
      <c r="F21" s="271">
        <v>0</v>
      </c>
      <c r="G21" s="270">
        <v>2252254</v>
      </c>
      <c r="H21" s="270">
        <v>6489</v>
      </c>
      <c r="I21" s="246">
        <f t="shared" si="2"/>
        <v>21337469</v>
      </c>
      <c r="J21" s="269">
        <v>12535153</v>
      </c>
      <c r="K21" s="270">
        <v>3146215</v>
      </c>
      <c r="L21" s="270">
        <v>5639116</v>
      </c>
      <c r="M21" s="270">
        <v>16985</v>
      </c>
      <c r="N21" s="270">
        <v>-2008179</v>
      </c>
      <c r="O21" s="223">
        <f t="shared" si="3"/>
        <v>376477285.479</v>
      </c>
    </row>
    <row r="22" spans="1:15" ht="16.5" customHeight="1">
      <c r="A22" s="46" t="s">
        <v>191</v>
      </c>
      <c r="B22" s="223">
        <f t="shared" si="0"/>
        <v>9147588</v>
      </c>
      <c r="C22" s="223">
        <f t="shared" si="1"/>
        <v>13418939</v>
      </c>
      <c r="D22" s="269">
        <v>4477644</v>
      </c>
      <c r="E22" s="270">
        <v>2655561</v>
      </c>
      <c r="F22" s="271">
        <v>5508</v>
      </c>
      <c r="G22" s="270">
        <v>6277964</v>
      </c>
      <c r="H22" s="270">
        <v>2262</v>
      </c>
      <c r="I22" s="246">
        <f t="shared" si="2"/>
        <v>4271351</v>
      </c>
      <c r="J22" s="269">
        <v>1071059</v>
      </c>
      <c r="K22" s="270">
        <v>1388737</v>
      </c>
      <c r="L22" s="270">
        <v>1796763</v>
      </c>
      <c r="M22" s="270">
        <v>14792</v>
      </c>
      <c r="N22" s="270">
        <v>-515188</v>
      </c>
      <c r="O22" s="223">
        <f t="shared" si="3"/>
        <v>385109685.479</v>
      </c>
    </row>
    <row r="23" spans="1:15" ht="16.5" customHeight="1">
      <c r="A23" s="46" t="s">
        <v>192</v>
      </c>
      <c r="B23" s="223">
        <f t="shared" si="0"/>
        <v>-15835456</v>
      </c>
      <c r="C23" s="223">
        <f t="shared" si="1"/>
        <v>9908026</v>
      </c>
      <c r="D23" s="269">
        <v>4677038</v>
      </c>
      <c r="E23" s="270">
        <v>1237466</v>
      </c>
      <c r="F23" s="271">
        <v>0</v>
      </c>
      <c r="G23" s="270">
        <v>3991931</v>
      </c>
      <c r="H23" s="270">
        <v>1591</v>
      </c>
      <c r="I23" s="246">
        <f t="shared" si="2"/>
        <v>25743482</v>
      </c>
      <c r="J23" s="269">
        <v>323485</v>
      </c>
      <c r="K23" s="270">
        <v>2596054</v>
      </c>
      <c r="L23" s="270">
        <v>22808345</v>
      </c>
      <c r="M23" s="270">
        <v>15598</v>
      </c>
      <c r="N23" s="270">
        <v>-5309984</v>
      </c>
      <c r="O23" s="223">
        <f t="shared" si="3"/>
        <v>363964245.479</v>
      </c>
    </row>
    <row r="24" spans="1:15" ht="16.5" customHeight="1">
      <c r="A24" s="46" t="s">
        <v>232</v>
      </c>
      <c r="B24" s="269">
        <f>C24-I24</f>
        <v>-15957985</v>
      </c>
      <c r="C24" s="269">
        <f>SUM(D24:H24)</f>
        <v>8486608</v>
      </c>
      <c r="D24" s="269">
        <v>4596787</v>
      </c>
      <c r="E24" s="270">
        <v>1113477</v>
      </c>
      <c r="F24" s="271">
        <v>0</v>
      </c>
      <c r="G24" s="270">
        <v>2770455</v>
      </c>
      <c r="H24" s="270">
        <v>5889</v>
      </c>
      <c r="I24" s="270">
        <f t="shared" si="2"/>
        <v>24444593</v>
      </c>
      <c r="J24" s="269">
        <v>245046</v>
      </c>
      <c r="K24" s="270">
        <v>5618007</v>
      </c>
      <c r="L24" s="270">
        <v>18574356</v>
      </c>
      <c r="M24" s="270">
        <v>7184</v>
      </c>
      <c r="N24" s="270">
        <v>-5181936</v>
      </c>
      <c r="O24" s="269">
        <f t="shared" si="3"/>
        <v>342824324.479</v>
      </c>
    </row>
    <row r="25" spans="1:15" ht="16.5" customHeight="1">
      <c r="A25" s="46" t="s">
        <v>235</v>
      </c>
      <c r="B25" s="269">
        <f>C25-I25</f>
        <v>-127226</v>
      </c>
      <c r="C25" s="269">
        <f>SUM(D25:H25)</f>
        <v>9500347</v>
      </c>
      <c r="D25" s="269">
        <v>4595808</v>
      </c>
      <c r="E25" s="270">
        <v>1053678</v>
      </c>
      <c r="F25" s="271">
        <v>0</v>
      </c>
      <c r="G25" s="270">
        <v>3847844</v>
      </c>
      <c r="H25" s="270">
        <v>3017</v>
      </c>
      <c r="I25" s="270">
        <f t="shared" si="2"/>
        <v>9627573</v>
      </c>
      <c r="J25" s="269">
        <v>211937</v>
      </c>
      <c r="K25" s="270">
        <v>2618784</v>
      </c>
      <c r="L25" s="270">
        <v>6780791</v>
      </c>
      <c r="M25" s="270">
        <v>16061</v>
      </c>
      <c r="N25" s="270">
        <v>-1013030</v>
      </c>
      <c r="O25" s="269">
        <f t="shared" si="3"/>
        <v>341684068.479</v>
      </c>
    </row>
    <row r="26" spans="1:15" ht="16.5" customHeight="1">
      <c r="A26" s="46" t="s">
        <v>240</v>
      </c>
      <c r="B26" s="269">
        <f>C26-I26</f>
        <v>7160783</v>
      </c>
      <c r="C26" s="269">
        <f>SUM(D26:H26)</f>
        <v>11093101</v>
      </c>
      <c r="D26" s="269">
        <v>4547495</v>
      </c>
      <c r="E26" s="270">
        <v>978110</v>
      </c>
      <c r="F26" s="271">
        <v>-5534</v>
      </c>
      <c r="G26" s="270">
        <v>5597485</v>
      </c>
      <c r="H26" s="270">
        <v>-24455</v>
      </c>
      <c r="I26" s="270">
        <f t="shared" si="2"/>
        <v>3932318</v>
      </c>
      <c r="J26" s="269">
        <v>283677</v>
      </c>
      <c r="K26" s="270">
        <v>822640</v>
      </c>
      <c r="L26" s="270">
        <v>2812597</v>
      </c>
      <c r="M26" s="270">
        <v>13404</v>
      </c>
      <c r="N26" s="270">
        <v>691397</v>
      </c>
      <c r="O26" s="269">
        <f t="shared" si="3"/>
        <v>349536248.479</v>
      </c>
    </row>
    <row r="27" spans="1:15" s="111" customFormat="1" ht="15.75" customHeight="1">
      <c r="A27" s="226" t="s">
        <v>11</v>
      </c>
      <c r="B27" s="227"/>
      <c r="C27" s="228">
        <f>SUM(D27:H27)</f>
        <v>100</v>
      </c>
      <c r="D27" s="239">
        <f>ROUND(D26/$C$26*100,2)</f>
        <v>40.99</v>
      </c>
      <c r="E27" s="239">
        <f>ROUND(E26/$C$26*100,2)</f>
        <v>8.82</v>
      </c>
      <c r="F27" s="239">
        <f>ROUND(F26/$C$26*100,2)</f>
        <v>-0.05</v>
      </c>
      <c r="G27" s="239">
        <f>ROUND(G26/$C$26*100,2)</f>
        <v>50.46</v>
      </c>
      <c r="H27" s="239">
        <f>ROUND(H26/$C$26*100,2)</f>
        <v>-0.22</v>
      </c>
      <c r="I27" s="228">
        <f>SUM(J27:M27)</f>
        <v>100</v>
      </c>
      <c r="J27" s="228">
        <f>ROUND(J26/$I$26*100,2)</f>
        <v>7.21</v>
      </c>
      <c r="K27" s="228">
        <f>ROUND(K26/$I$26*100,2)</f>
        <v>20.92</v>
      </c>
      <c r="L27" s="228">
        <f>ROUND(L26/$I$26*100,2)</f>
        <v>71.53</v>
      </c>
      <c r="M27" s="228">
        <f>ROUND(M26/$I$26*100,2)</f>
        <v>0.34</v>
      </c>
      <c r="N27" s="228"/>
      <c r="O27" s="228"/>
    </row>
    <row r="28" spans="1:27" ht="24" customHeight="1">
      <c r="A28" s="57"/>
      <c r="B28" s="86"/>
      <c r="C28" s="86"/>
      <c r="D28" s="86"/>
      <c r="E28" s="86"/>
      <c r="F28" s="86"/>
      <c r="G28" s="86"/>
      <c r="H28" s="86"/>
      <c r="I28" s="250"/>
      <c r="J28" s="86"/>
      <c r="K28" s="57"/>
      <c r="L28" s="57"/>
      <c r="M28" s="57"/>
      <c r="N28" s="57"/>
      <c r="O28" s="15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1" ht="24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15"/>
      <c r="U29" s="10"/>
    </row>
    <row r="30" spans="1:27" ht="24" customHeight="1">
      <c r="A30" s="88"/>
      <c r="B30" s="89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15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24" customHeight="1">
      <c r="A31" s="88"/>
      <c r="B31" s="89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15"/>
      <c r="P31" s="10"/>
      <c r="Q31" s="10"/>
      <c r="R31" s="10"/>
      <c r="U31" s="10"/>
      <c r="V31" s="10"/>
      <c r="W31" s="10"/>
      <c r="Y31" s="10"/>
      <c r="Z31" s="10"/>
      <c r="AA31" s="10"/>
    </row>
    <row r="32" spans="1:27" ht="24" customHeight="1">
      <c r="A32" s="88"/>
      <c r="B32" s="89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15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24" customHeight="1">
      <c r="A33" s="90"/>
      <c r="B33" s="14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24" customHeight="1">
      <c r="A34" s="90"/>
      <c r="B34" s="14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24" customHeight="1">
      <c r="A35" s="90"/>
      <c r="B35" s="14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24" customHeight="1">
      <c r="A36" s="90"/>
      <c r="B36" s="14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</sheetData>
  <sheetProtection/>
  <mergeCells count="1">
    <mergeCell ref="A4:A6"/>
  </mergeCells>
  <printOptions horizontalCentered="1" verticalCentered="1"/>
  <pageMargins left="0.3937007874015748" right="0.3937007874015748" top="0.8267716535433072" bottom="1.299212598425197" header="0.5511811023622047" footer="1.0236220472440944"/>
  <pageSetup fitToHeight="1" fitToWidth="1" horizontalDpi="600" verticalDpi="600" orientation="landscape" pageOrder="overThenDown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0"/>
  <sheetViews>
    <sheetView zoomScale="120" zoomScaleNormal="12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A28" sqref="AA28"/>
    </sheetView>
  </sheetViews>
  <sheetFormatPr defaultColWidth="29.875" defaultRowHeight="30" customHeight="1"/>
  <cols>
    <col min="1" max="1" width="10.125" style="58" customWidth="1"/>
    <col min="2" max="2" width="12.125" style="58" customWidth="1"/>
    <col min="3" max="4" width="11.25390625" style="58" customWidth="1"/>
    <col min="5" max="5" width="11.375" style="58" customWidth="1"/>
    <col min="6" max="6" width="8.375" style="58" customWidth="1"/>
    <col min="7" max="7" width="10.50390625" style="58" customWidth="1"/>
    <col min="8" max="8" width="11.375" style="58" customWidth="1"/>
    <col min="9" max="10" width="11.25390625" style="58" customWidth="1"/>
    <col min="11" max="11" width="10.875" style="58" customWidth="1"/>
    <col min="12" max="12" width="11.25390625" style="58" customWidth="1"/>
    <col min="13" max="14" width="10.875" style="58" customWidth="1"/>
    <col min="15" max="17" width="10.50390625" style="58" customWidth="1"/>
    <col min="18" max="21" width="10.375" style="58" customWidth="1"/>
    <col min="22" max="23" width="10.50390625" style="58" customWidth="1"/>
    <col min="24" max="25" width="11.25390625" style="58" customWidth="1"/>
    <col min="26" max="26" width="9.50390625" style="58" customWidth="1"/>
    <col min="27" max="27" width="10.50390625" style="58" customWidth="1"/>
    <col min="28" max="28" width="9.75390625" style="58" customWidth="1"/>
    <col min="29" max="29" width="9.875" style="58" customWidth="1"/>
    <col min="30" max="16384" width="29.875" style="181" customWidth="1"/>
  </cols>
  <sheetData>
    <row r="1" spans="1:29" ht="30" customHeight="1">
      <c r="A1" s="63"/>
      <c r="B1" s="63"/>
      <c r="C1" s="63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</row>
    <row r="2" spans="1:31" s="10" customFormat="1" ht="30" customHeight="1">
      <c r="A2" s="22" t="s">
        <v>107</v>
      </c>
      <c r="B2" s="64"/>
      <c r="C2" s="57"/>
      <c r="D2" s="57"/>
      <c r="E2" s="57"/>
      <c r="F2" s="57"/>
      <c r="G2" s="57"/>
      <c r="H2" s="57"/>
      <c r="I2" s="57"/>
      <c r="K2" s="63"/>
      <c r="L2" s="63"/>
      <c r="M2" s="63"/>
      <c r="N2" s="63"/>
      <c r="O2" s="22" t="s">
        <v>108</v>
      </c>
      <c r="P2" s="57"/>
      <c r="Q2" s="57"/>
      <c r="R2" s="57"/>
      <c r="S2" s="57"/>
      <c r="T2" s="57"/>
      <c r="U2" s="57"/>
      <c r="V2" s="63"/>
      <c r="W2" s="63"/>
      <c r="X2" s="63"/>
      <c r="Y2" s="63"/>
      <c r="Z2" s="63"/>
      <c r="AA2" s="63"/>
      <c r="AB2" s="57"/>
      <c r="AC2" s="57"/>
      <c r="AD2" s="181"/>
      <c r="AE2" s="9"/>
    </row>
    <row r="3" spans="1:29" ht="30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AB3" s="57"/>
      <c r="AC3" s="57"/>
    </row>
    <row r="4" spans="1:29" ht="30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328" t="s">
        <v>109</v>
      </c>
      <c r="L4" s="328"/>
      <c r="M4" s="328"/>
      <c r="N4" s="328"/>
      <c r="O4" s="57"/>
      <c r="P4" s="57"/>
      <c r="Q4" s="57"/>
      <c r="V4" s="57"/>
      <c r="W4" s="57"/>
      <c r="X4" s="57"/>
      <c r="Y4" s="57"/>
      <c r="Z4" s="181"/>
      <c r="AA4" s="91"/>
      <c r="AB4" s="57"/>
      <c r="AC4" s="91" t="s">
        <v>110</v>
      </c>
    </row>
    <row r="5" spans="1:29" s="8" customFormat="1" ht="15.75" customHeight="1">
      <c r="A5" s="321" t="s">
        <v>111</v>
      </c>
      <c r="B5" s="321" t="s">
        <v>36</v>
      </c>
      <c r="C5" s="129" t="s">
        <v>31</v>
      </c>
      <c r="D5" s="130"/>
      <c r="E5" s="130"/>
      <c r="F5" s="132"/>
      <c r="G5" s="130"/>
      <c r="H5" s="129" t="s">
        <v>32</v>
      </c>
      <c r="I5" s="60"/>
      <c r="J5" s="334" t="s">
        <v>112</v>
      </c>
      <c r="K5" s="335"/>
      <c r="L5" s="335"/>
      <c r="M5" s="335"/>
      <c r="N5" s="336"/>
      <c r="O5" s="329" t="s">
        <v>33</v>
      </c>
      <c r="P5" s="330"/>
      <c r="Q5" s="330"/>
      <c r="R5" s="330"/>
      <c r="S5" s="330"/>
      <c r="T5" s="330"/>
      <c r="U5" s="331"/>
      <c r="V5" s="321" t="s">
        <v>113</v>
      </c>
      <c r="W5" s="321" t="s">
        <v>183</v>
      </c>
      <c r="X5" s="324" t="s">
        <v>114</v>
      </c>
      <c r="Y5" s="325"/>
      <c r="Z5" s="321" t="s">
        <v>34</v>
      </c>
      <c r="AA5" s="321" t="s">
        <v>35</v>
      </c>
      <c r="AB5" s="129" t="s">
        <v>115</v>
      </c>
      <c r="AC5" s="60"/>
    </row>
    <row r="6" spans="1:29" s="8" customFormat="1" ht="15.75" customHeight="1">
      <c r="A6" s="322"/>
      <c r="B6" s="322"/>
      <c r="C6" s="321" t="s">
        <v>14</v>
      </c>
      <c r="D6" s="321" t="s">
        <v>116</v>
      </c>
      <c r="E6" s="321" t="s">
        <v>117</v>
      </c>
      <c r="F6" s="321" t="s">
        <v>37</v>
      </c>
      <c r="G6" s="321" t="s">
        <v>118</v>
      </c>
      <c r="H6" s="321" t="s">
        <v>14</v>
      </c>
      <c r="I6" s="321" t="s">
        <v>38</v>
      </c>
      <c r="J6" s="321" t="s">
        <v>14</v>
      </c>
      <c r="K6" s="324" t="s">
        <v>40</v>
      </c>
      <c r="L6" s="325"/>
      <c r="M6" s="324" t="s">
        <v>41</v>
      </c>
      <c r="N6" s="325"/>
      <c r="O6" s="339" t="s">
        <v>14</v>
      </c>
      <c r="P6" s="332" t="s">
        <v>90</v>
      </c>
      <c r="Q6" s="309"/>
      <c r="R6" s="332" t="s">
        <v>39</v>
      </c>
      <c r="S6" s="333" t="s">
        <v>39</v>
      </c>
      <c r="T6" s="252" t="s">
        <v>175</v>
      </c>
      <c r="U6" s="252" t="s">
        <v>119</v>
      </c>
      <c r="V6" s="322"/>
      <c r="W6" s="322"/>
      <c r="X6" s="326"/>
      <c r="Y6" s="327"/>
      <c r="Z6" s="337"/>
      <c r="AA6" s="337"/>
      <c r="AB6" s="321" t="s">
        <v>14</v>
      </c>
      <c r="AC6" s="321" t="s">
        <v>120</v>
      </c>
    </row>
    <row r="7" spans="1:29" s="8" customFormat="1" ht="15.75" customHeight="1">
      <c r="A7" s="323"/>
      <c r="B7" s="323"/>
      <c r="C7" s="323"/>
      <c r="D7" s="323"/>
      <c r="E7" s="323"/>
      <c r="F7" s="323"/>
      <c r="G7" s="323"/>
      <c r="H7" s="323"/>
      <c r="I7" s="323"/>
      <c r="J7" s="323"/>
      <c r="K7" s="128" t="s">
        <v>181</v>
      </c>
      <c r="L7" s="128" t="s">
        <v>182</v>
      </c>
      <c r="M7" s="128" t="s">
        <v>181</v>
      </c>
      <c r="N7" s="128" t="s">
        <v>182</v>
      </c>
      <c r="O7" s="340"/>
      <c r="P7" s="127" t="s">
        <v>121</v>
      </c>
      <c r="Q7" s="127" t="s">
        <v>122</v>
      </c>
      <c r="R7" s="127" t="s">
        <v>121</v>
      </c>
      <c r="S7" s="127" t="s">
        <v>122</v>
      </c>
      <c r="T7" s="127" t="s">
        <v>181</v>
      </c>
      <c r="U7" s="127" t="s">
        <v>182</v>
      </c>
      <c r="V7" s="323"/>
      <c r="W7" s="323"/>
      <c r="X7" s="128" t="s">
        <v>181</v>
      </c>
      <c r="Y7" s="128" t="s">
        <v>182</v>
      </c>
      <c r="Z7" s="338"/>
      <c r="AA7" s="338"/>
      <c r="AB7" s="323"/>
      <c r="AC7" s="323"/>
    </row>
    <row r="8" spans="1:29" ht="15.75" customHeight="1">
      <c r="A8" s="115" t="s">
        <v>123</v>
      </c>
      <c r="B8" s="125">
        <f>C8+H8+O8+J8+X8+Z8+AA8+AB8</f>
        <v>187331867</v>
      </c>
      <c r="C8" s="125">
        <f>SUM(D8:G8)</f>
        <v>62400717</v>
      </c>
      <c r="D8" s="125">
        <v>42905980</v>
      </c>
      <c r="E8" s="125">
        <v>1963188</v>
      </c>
      <c r="F8" s="125">
        <v>184</v>
      </c>
      <c r="G8" s="125">
        <v>17531365</v>
      </c>
      <c r="H8" s="125">
        <f>SUM(I8)</f>
        <v>55617380</v>
      </c>
      <c r="I8" s="125">
        <v>55617380</v>
      </c>
      <c r="J8" s="125">
        <f>SUM(K8:M8)</f>
        <v>33619582</v>
      </c>
      <c r="K8" s="125">
        <v>32507805</v>
      </c>
      <c r="L8" s="125"/>
      <c r="M8" s="125">
        <v>1111777</v>
      </c>
      <c r="N8" s="125"/>
      <c r="O8" s="125">
        <f>SUM(P8:S8)</f>
        <v>8407571</v>
      </c>
      <c r="P8" s="125">
        <v>4346108</v>
      </c>
      <c r="Q8" s="125">
        <v>1408726</v>
      </c>
      <c r="R8" s="125">
        <v>2652737</v>
      </c>
      <c r="S8" s="62">
        <v>0</v>
      </c>
      <c r="T8" s="62">
        <v>0</v>
      </c>
      <c r="U8" s="62">
        <v>0</v>
      </c>
      <c r="V8" s="62">
        <v>0</v>
      </c>
      <c r="W8" s="62"/>
      <c r="X8" s="125">
        <v>26620313</v>
      </c>
      <c r="Y8" s="125"/>
      <c r="Z8" s="125">
        <v>177494</v>
      </c>
      <c r="AA8" s="125">
        <v>321316</v>
      </c>
      <c r="AB8" s="125">
        <f>SUM(AC8:AC8)</f>
        <v>167494</v>
      </c>
      <c r="AC8" s="125">
        <v>167494</v>
      </c>
    </row>
    <row r="9" spans="1:29" ht="15.75" customHeight="1">
      <c r="A9" s="115" t="s">
        <v>124</v>
      </c>
      <c r="B9" s="125">
        <v>239491978</v>
      </c>
      <c r="C9" s="125">
        <v>49162113</v>
      </c>
      <c r="D9" s="125">
        <v>46405980</v>
      </c>
      <c r="E9" s="125">
        <v>124288</v>
      </c>
      <c r="F9" s="125">
        <v>874</v>
      </c>
      <c r="G9" s="125">
        <v>2630971</v>
      </c>
      <c r="H9" s="125">
        <v>46634989</v>
      </c>
      <c r="I9" s="125">
        <v>46634989</v>
      </c>
      <c r="J9" s="125">
        <v>48033326</v>
      </c>
      <c r="K9" s="125">
        <v>43576232</v>
      </c>
      <c r="L9" s="125"/>
      <c r="M9" s="125">
        <v>4457094</v>
      </c>
      <c r="N9" s="125"/>
      <c r="O9" s="125">
        <v>15948932</v>
      </c>
      <c r="P9" s="125">
        <v>3768787</v>
      </c>
      <c r="Q9" s="125">
        <v>9309921</v>
      </c>
      <c r="R9" s="125">
        <v>1995964</v>
      </c>
      <c r="S9" s="125">
        <v>874260</v>
      </c>
      <c r="T9" s="62">
        <v>0</v>
      </c>
      <c r="U9" s="62">
        <v>0</v>
      </c>
      <c r="V9" s="62">
        <v>0</v>
      </c>
      <c r="W9" s="62"/>
      <c r="X9" s="125">
        <v>79122980</v>
      </c>
      <c r="Y9" s="125"/>
      <c r="Z9" s="125">
        <v>112253</v>
      </c>
      <c r="AA9" s="125">
        <v>312142</v>
      </c>
      <c r="AB9" s="125">
        <v>165243</v>
      </c>
      <c r="AC9" s="125">
        <v>165243</v>
      </c>
    </row>
    <row r="10" spans="1:29" ht="15.75" customHeight="1">
      <c r="A10" s="115" t="s">
        <v>125</v>
      </c>
      <c r="B10" s="175">
        <v>261107991</v>
      </c>
      <c r="C10" s="175">
        <v>82266663</v>
      </c>
      <c r="D10" s="175">
        <v>55958680</v>
      </c>
      <c r="E10" s="175">
        <v>12173014</v>
      </c>
      <c r="F10" s="175">
        <v>1247</v>
      </c>
      <c r="G10" s="175">
        <v>14133722</v>
      </c>
      <c r="H10" s="175">
        <v>47115324</v>
      </c>
      <c r="I10" s="175">
        <v>47115324</v>
      </c>
      <c r="J10" s="175">
        <v>48847567</v>
      </c>
      <c r="K10" s="175">
        <v>44990309</v>
      </c>
      <c r="L10" s="175"/>
      <c r="M10" s="175">
        <v>3857258</v>
      </c>
      <c r="N10" s="175"/>
      <c r="O10" s="175">
        <v>26616610</v>
      </c>
      <c r="P10" s="175">
        <v>13865971</v>
      </c>
      <c r="Q10" s="175">
        <v>9211838</v>
      </c>
      <c r="R10" s="175">
        <v>2724851</v>
      </c>
      <c r="S10" s="175">
        <v>813950</v>
      </c>
      <c r="T10" s="234">
        <v>0</v>
      </c>
      <c r="U10" s="62">
        <v>0</v>
      </c>
      <c r="V10" s="175">
        <v>2535705</v>
      </c>
      <c r="W10" s="175"/>
      <c r="X10" s="175">
        <v>52900258</v>
      </c>
      <c r="Y10" s="175"/>
      <c r="Z10" s="175">
        <v>42579</v>
      </c>
      <c r="AA10" s="175">
        <v>619873</v>
      </c>
      <c r="AB10" s="175">
        <v>163412</v>
      </c>
      <c r="AC10" s="175">
        <v>163412</v>
      </c>
    </row>
    <row r="11" spans="1:31" ht="15.75" customHeight="1">
      <c r="A11" s="115" t="s">
        <v>126</v>
      </c>
      <c r="B11" s="175">
        <v>301757042</v>
      </c>
      <c r="C11" s="175">
        <v>69383366</v>
      </c>
      <c r="D11" s="175">
        <v>52959320</v>
      </c>
      <c r="E11" s="175">
        <v>961633</v>
      </c>
      <c r="F11" s="175">
        <v>0</v>
      </c>
      <c r="G11" s="175">
        <v>15462413</v>
      </c>
      <c r="H11" s="175">
        <v>65353001</v>
      </c>
      <c r="I11" s="175">
        <v>65353001</v>
      </c>
      <c r="J11" s="175">
        <v>54831054</v>
      </c>
      <c r="K11" s="175">
        <v>49406210</v>
      </c>
      <c r="L11" s="175"/>
      <c r="M11" s="175">
        <v>5424844</v>
      </c>
      <c r="N11" s="175"/>
      <c r="O11" s="175">
        <v>36357986</v>
      </c>
      <c r="P11" s="175">
        <v>21408189</v>
      </c>
      <c r="Q11" s="175">
        <v>10052324</v>
      </c>
      <c r="R11" s="175">
        <v>1942455</v>
      </c>
      <c r="S11" s="234">
        <v>838877</v>
      </c>
      <c r="T11" s="234">
        <v>0</v>
      </c>
      <c r="U11" s="62">
        <v>2116141</v>
      </c>
      <c r="V11" s="175">
        <v>0</v>
      </c>
      <c r="W11" s="175"/>
      <c r="X11" s="175">
        <v>73100038</v>
      </c>
      <c r="Y11" s="175"/>
      <c r="Z11" s="175">
        <v>1387815</v>
      </c>
      <c r="AA11" s="175">
        <v>1182560</v>
      </c>
      <c r="AB11" s="175">
        <v>161222</v>
      </c>
      <c r="AC11" s="175">
        <v>161222</v>
      </c>
      <c r="AD11" s="182"/>
      <c r="AE11" s="218"/>
    </row>
    <row r="12" spans="1:29" ht="15.75" customHeight="1">
      <c r="A12" s="115" t="s">
        <v>171</v>
      </c>
      <c r="B12" s="175">
        <v>364911027</v>
      </c>
      <c r="C12" s="175">
        <v>100692669</v>
      </c>
      <c r="D12" s="175">
        <v>52322840</v>
      </c>
      <c r="E12" s="175">
        <v>222343</v>
      </c>
      <c r="F12" s="175">
        <v>26</v>
      </c>
      <c r="G12" s="175">
        <v>48147460</v>
      </c>
      <c r="H12" s="175">
        <v>43930399</v>
      </c>
      <c r="I12" s="175">
        <v>43930399</v>
      </c>
      <c r="J12" s="175">
        <v>64440425</v>
      </c>
      <c r="K12" s="175">
        <v>55960513</v>
      </c>
      <c r="L12" s="175"/>
      <c r="M12" s="175">
        <v>8479912</v>
      </c>
      <c r="N12" s="175"/>
      <c r="O12" s="175">
        <v>49911343</v>
      </c>
      <c r="P12" s="175">
        <v>19785608</v>
      </c>
      <c r="Q12" s="175">
        <v>18949635</v>
      </c>
      <c r="R12" s="175">
        <v>2378206</v>
      </c>
      <c r="S12" s="234">
        <v>830474</v>
      </c>
      <c r="T12" s="234">
        <v>1761811</v>
      </c>
      <c r="U12" s="62">
        <v>6205609</v>
      </c>
      <c r="V12" s="175">
        <v>0</v>
      </c>
      <c r="W12" s="175"/>
      <c r="X12" s="175">
        <v>102070694</v>
      </c>
      <c r="Y12" s="175"/>
      <c r="Z12" s="175">
        <v>1841926</v>
      </c>
      <c r="AA12" s="175">
        <v>1863836</v>
      </c>
      <c r="AB12" s="175">
        <v>159735</v>
      </c>
      <c r="AC12" s="175">
        <v>159735</v>
      </c>
    </row>
    <row r="13" spans="1:29" s="88" customFormat="1" ht="15.75" customHeight="1">
      <c r="A13" s="115" t="s">
        <v>176</v>
      </c>
      <c r="B13" s="175">
        <v>411336753</v>
      </c>
      <c r="C13" s="175">
        <v>51755485</v>
      </c>
      <c r="D13" s="175">
        <v>28725000</v>
      </c>
      <c r="E13" s="175">
        <v>522735</v>
      </c>
      <c r="F13" s="175">
        <v>270</v>
      </c>
      <c r="G13" s="175">
        <v>22507480</v>
      </c>
      <c r="H13" s="175">
        <v>26897470</v>
      </c>
      <c r="I13" s="175">
        <v>26897470</v>
      </c>
      <c r="J13" s="175">
        <v>93478585</v>
      </c>
      <c r="K13" s="175">
        <v>71423978</v>
      </c>
      <c r="L13" s="175"/>
      <c r="M13" s="175">
        <v>22054607</v>
      </c>
      <c r="N13" s="175"/>
      <c r="O13" s="175">
        <v>49842200</v>
      </c>
      <c r="P13" s="175">
        <v>15451581</v>
      </c>
      <c r="Q13" s="175">
        <v>17919536</v>
      </c>
      <c r="R13" s="175">
        <v>6034308</v>
      </c>
      <c r="S13" s="234">
        <v>823226</v>
      </c>
      <c r="T13" s="234">
        <v>3583172</v>
      </c>
      <c r="U13" s="62">
        <v>6030377</v>
      </c>
      <c r="V13" s="175">
        <v>423353</v>
      </c>
      <c r="W13" s="175"/>
      <c r="X13" s="175">
        <v>185271066</v>
      </c>
      <c r="Y13" s="175"/>
      <c r="Z13" s="175">
        <v>2094981</v>
      </c>
      <c r="AA13" s="175">
        <v>1447537</v>
      </c>
      <c r="AB13" s="175">
        <v>126076</v>
      </c>
      <c r="AC13" s="175">
        <v>126076</v>
      </c>
    </row>
    <row r="14" spans="1:29" s="88" customFormat="1" ht="15.75" customHeight="1">
      <c r="A14" s="289" t="s">
        <v>212</v>
      </c>
      <c r="B14" s="174">
        <f>C14+H14+O14+J14+V14+X14+Z14+AA14+AB14</f>
        <v>411336753</v>
      </c>
      <c r="C14" s="242">
        <f>SUM(D14:G14)</f>
        <v>51755485</v>
      </c>
      <c r="D14" s="242">
        <v>28725000</v>
      </c>
      <c r="E14" s="242">
        <v>522735</v>
      </c>
      <c r="F14" s="242">
        <v>270</v>
      </c>
      <c r="G14" s="242">
        <v>22507480</v>
      </c>
      <c r="H14" s="242">
        <f>SUM(I14)</f>
        <v>26897470</v>
      </c>
      <c r="I14" s="242">
        <v>26897470</v>
      </c>
      <c r="J14" s="242">
        <f>SUM(K14:M14)</f>
        <v>93478585</v>
      </c>
      <c r="K14" s="254">
        <v>71423978</v>
      </c>
      <c r="L14" s="243"/>
      <c r="M14" s="242">
        <v>22054607</v>
      </c>
      <c r="N14" s="242"/>
      <c r="O14" s="242">
        <f>SUM(P14:U14)</f>
        <v>49842200</v>
      </c>
      <c r="P14" s="242">
        <v>15451581</v>
      </c>
      <c r="Q14" s="242">
        <v>17919536</v>
      </c>
      <c r="R14" s="242">
        <v>6034308</v>
      </c>
      <c r="S14" s="244">
        <v>823226</v>
      </c>
      <c r="T14" s="244">
        <v>3583172</v>
      </c>
      <c r="U14" s="244">
        <v>6030377</v>
      </c>
      <c r="V14" s="244">
        <v>423353</v>
      </c>
      <c r="W14" s="244"/>
      <c r="X14" s="242">
        <v>185271066</v>
      </c>
      <c r="Y14" s="242"/>
      <c r="Z14" s="242">
        <v>2094981</v>
      </c>
      <c r="AA14" s="242">
        <v>1447537</v>
      </c>
      <c r="AB14" s="242">
        <f>SUM(AC14:AC14)</f>
        <v>126076</v>
      </c>
      <c r="AC14" s="242">
        <v>126076</v>
      </c>
    </row>
    <row r="15" spans="1:29" s="88" customFormat="1" ht="15.75" customHeight="1">
      <c r="A15" s="115" t="s">
        <v>178</v>
      </c>
      <c r="B15" s="174"/>
      <c r="C15" s="242"/>
      <c r="D15" s="242"/>
      <c r="E15" s="242"/>
      <c r="F15" s="242"/>
      <c r="G15" s="242"/>
      <c r="H15" s="242"/>
      <c r="I15" s="242"/>
      <c r="J15" s="242"/>
      <c r="K15" s="254"/>
      <c r="L15" s="243"/>
      <c r="M15" s="242"/>
      <c r="N15" s="242"/>
      <c r="O15" s="242"/>
      <c r="P15" s="242"/>
      <c r="Q15" s="242"/>
      <c r="R15" s="242"/>
      <c r="S15" s="244"/>
      <c r="T15" s="244"/>
      <c r="U15" s="244"/>
      <c r="V15" s="244"/>
      <c r="W15" s="244"/>
      <c r="X15" s="242"/>
      <c r="Y15" s="242"/>
      <c r="Z15" s="242"/>
      <c r="AA15" s="242"/>
      <c r="AB15" s="242"/>
      <c r="AC15" s="242"/>
    </row>
    <row r="16" spans="1:29" s="88" customFormat="1" ht="15.75" customHeight="1">
      <c r="A16" s="289" t="s">
        <v>180</v>
      </c>
      <c r="B16" s="174">
        <f aca="true" t="shared" si="0" ref="B16:B28">C16+H16+J16+O16+V16+W16+Z16+AA16+AB16</f>
        <v>380990084</v>
      </c>
      <c r="C16" s="174">
        <f aca="true" t="shared" si="1" ref="C16:C26">SUM(D16:G16)</f>
        <v>64223273</v>
      </c>
      <c r="D16" s="174">
        <v>27225000</v>
      </c>
      <c r="E16" s="174">
        <v>1045184</v>
      </c>
      <c r="F16" s="174">
        <v>580</v>
      </c>
      <c r="G16" s="174">
        <v>35952509</v>
      </c>
      <c r="H16" s="174">
        <f aca="true" t="shared" si="2" ref="H16:H27">I16</f>
        <v>4598486</v>
      </c>
      <c r="I16" s="174">
        <v>4598486</v>
      </c>
      <c r="J16" s="174">
        <f aca="true" t="shared" si="3" ref="J16:J27">SUM(K16:N16)</f>
        <v>89714302</v>
      </c>
      <c r="K16" s="261">
        <v>64733107</v>
      </c>
      <c r="L16" s="253">
        <v>4576729</v>
      </c>
      <c r="M16" s="174">
        <v>4458028</v>
      </c>
      <c r="N16" s="174">
        <v>15946438</v>
      </c>
      <c r="O16" s="174">
        <f aca="true" t="shared" si="4" ref="O16:O27">SUM(P16:U16)</f>
        <v>48965357</v>
      </c>
      <c r="P16" s="174">
        <v>14830087</v>
      </c>
      <c r="Q16" s="174">
        <v>17740615</v>
      </c>
      <c r="R16" s="174">
        <v>6034376</v>
      </c>
      <c r="S16" s="173">
        <v>815267</v>
      </c>
      <c r="T16" s="173">
        <v>3582717</v>
      </c>
      <c r="U16" s="173">
        <v>5962295</v>
      </c>
      <c r="V16" s="173">
        <v>409374</v>
      </c>
      <c r="W16" s="173">
        <f aca="true" t="shared" si="5" ref="W16:W27">X16+Y16</f>
        <v>171370976</v>
      </c>
      <c r="X16" s="174">
        <v>87052217</v>
      </c>
      <c r="Y16" s="174">
        <v>84318759</v>
      </c>
      <c r="Z16" s="174">
        <v>25468</v>
      </c>
      <c r="AA16" s="174">
        <v>1558136</v>
      </c>
      <c r="AB16" s="174">
        <f aca="true" t="shared" si="6" ref="AB16:AB27">SUM(AC16:AC16)</f>
        <v>124712</v>
      </c>
      <c r="AC16" s="174">
        <v>124712</v>
      </c>
    </row>
    <row r="17" spans="1:29" s="88" customFormat="1" ht="15.75" customHeight="1">
      <c r="A17" s="289" t="s">
        <v>213</v>
      </c>
      <c r="B17" s="174">
        <f t="shared" si="0"/>
        <v>390633633</v>
      </c>
      <c r="C17" s="174">
        <f t="shared" si="1"/>
        <v>62087293</v>
      </c>
      <c r="D17" s="174">
        <v>25725000</v>
      </c>
      <c r="E17" s="174">
        <v>741991</v>
      </c>
      <c r="F17" s="174">
        <v>87</v>
      </c>
      <c r="G17" s="174">
        <v>35620215</v>
      </c>
      <c r="H17" s="174">
        <f t="shared" si="2"/>
        <v>12636488</v>
      </c>
      <c r="I17" s="174">
        <v>12636488</v>
      </c>
      <c r="J17" s="174">
        <f t="shared" si="3"/>
        <v>94840632</v>
      </c>
      <c r="K17" s="261">
        <v>69232350</v>
      </c>
      <c r="L17" s="253">
        <f>4426209</f>
        <v>4426209</v>
      </c>
      <c r="M17" s="174">
        <v>4804304</v>
      </c>
      <c r="N17" s="174">
        <v>16377769</v>
      </c>
      <c r="O17" s="174">
        <f t="shared" si="4"/>
        <v>45940476</v>
      </c>
      <c r="P17" s="174">
        <v>14061816</v>
      </c>
      <c r="Q17" s="174">
        <v>15599257</v>
      </c>
      <c r="R17" s="174">
        <v>6235993</v>
      </c>
      <c r="S17" s="173">
        <v>779318</v>
      </c>
      <c r="T17" s="173">
        <v>3582289</v>
      </c>
      <c r="U17" s="173">
        <v>5681803</v>
      </c>
      <c r="V17" s="173">
        <v>424652</v>
      </c>
      <c r="W17" s="173">
        <f t="shared" si="5"/>
        <v>172401556</v>
      </c>
      <c r="X17" s="174">
        <v>92254226</v>
      </c>
      <c r="Y17" s="174">
        <v>80147330</v>
      </c>
      <c r="Z17" s="174">
        <v>182018</v>
      </c>
      <c r="AA17" s="174">
        <v>1995806</v>
      </c>
      <c r="AB17" s="174">
        <f t="shared" si="6"/>
        <v>124712</v>
      </c>
      <c r="AC17" s="174">
        <v>124712</v>
      </c>
    </row>
    <row r="18" spans="1:29" s="88" customFormat="1" ht="15.75" customHeight="1">
      <c r="A18" s="289" t="s">
        <v>214</v>
      </c>
      <c r="B18" s="174">
        <f t="shared" si="0"/>
        <v>394447541</v>
      </c>
      <c r="C18" s="174">
        <f t="shared" si="1"/>
        <v>65457361</v>
      </c>
      <c r="D18" s="174">
        <v>24725000</v>
      </c>
      <c r="E18" s="174">
        <v>392341</v>
      </c>
      <c r="F18" s="174">
        <v>103</v>
      </c>
      <c r="G18" s="174">
        <v>40339917</v>
      </c>
      <c r="H18" s="174">
        <f t="shared" si="2"/>
        <v>16166901</v>
      </c>
      <c r="I18" s="174">
        <v>16166901</v>
      </c>
      <c r="J18" s="174">
        <f t="shared" si="3"/>
        <v>91411432</v>
      </c>
      <c r="K18" s="261">
        <v>64870454</v>
      </c>
      <c r="L18" s="253">
        <v>4466176</v>
      </c>
      <c r="M18" s="174">
        <v>4723410</v>
      </c>
      <c r="N18" s="174">
        <v>17351392</v>
      </c>
      <c r="O18" s="174">
        <f t="shared" si="4"/>
        <v>45946989</v>
      </c>
      <c r="P18" s="174">
        <v>13904122</v>
      </c>
      <c r="Q18" s="174">
        <v>15439155</v>
      </c>
      <c r="R18" s="174">
        <v>6538034</v>
      </c>
      <c r="S18" s="173">
        <v>771731</v>
      </c>
      <c r="T18" s="173">
        <v>3678995</v>
      </c>
      <c r="U18" s="173">
        <f>5614951+1</f>
        <v>5614952</v>
      </c>
      <c r="V18" s="173">
        <v>441716</v>
      </c>
      <c r="W18" s="173">
        <f t="shared" si="5"/>
        <v>172452455</v>
      </c>
      <c r="X18" s="174">
        <v>93321161</v>
      </c>
      <c r="Y18" s="174">
        <v>79131294</v>
      </c>
      <c r="Z18" s="174">
        <v>108480</v>
      </c>
      <c r="AA18" s="174">
        <v>2337543</v>
      </c>
      <c r="AB18" s="174">
        <f t="shared" si="6"/>
        <v>124664</v>
      </c>
      <c r="AC18" s="174">
        <v>124664</v>
      </c>
    </row>
    <row r="19" spans="1:29" s="88" customFormat="1" ht="15.75" customHeight="1">
      <c r="A19" s="289" t="s">
        <v>215</v>
      </c>
      <c r="B19" s="174">
        <f t="shared" si="0"/>
        <v>409314598</v>
      </c>
      <c r="C19" s="174">
        <f t="shared" si="1"/>
        <v>65476089</v>
      </c>
      <c r="D19" s="174">
        <v>24725000</v>
      </c>
      <c r="E19" s="174">
        <v>292909</v>
      </c>
      <c r="F19" s="174">
        <v>31</v>
      </c>
      <c r="G19" s="174">
        <v>40458149</v>
      </c>
      <c r="H19" s="174">
        <f t="shared" si="2"/>
        <v>32604696</v>
      </c>
      <c r="I19" s="174">
        <v>32604696</v>
      </c>
      <c r="J19" s="174">
        <f t="shared" si="3"/>
        <v>92360790</v>
      </c>
      <c r="K19" s="261">
        <v>64636493</v>
      </c>
      <c r="L19" s="253">
        <v>4749670</v>
      </c>
      <c r="M19" s="174">
        <v>4980639</v>
      </c>
      <c r="N19" s="174">
        <v>17993988</v>
      </c>
      <c r="O19" s="174">
        <f t="shared" si="4"/>
        <v>45460606</v>
      </c>
      <c r="P19" s="174">
        <v>13881404</v>
      </c>
      <c r="Q19" s="174">
        <v>15401188</v>
      </c>
      <c r="R19" s="174">
        <v>6538006</v>
      </c>
      <c r="S19" s="173">
        <v>770232</v>
      </c>
      <c r="T19" s="173">
        <v>3278698</v>
      </c>
      <c r="U19" s="173">
        <v>5591078</v>
      </c>
      <c r="V19" s="173">
        <v>442621</v>
      </c>
      <c r="W19" s="173">
        <f t="shared" si="5"/>
        <v>170714191</v>
      </c>
      <c r="X19" s="174">
        <v>88991840</v>
      </c>
      <c r="Y19" s="174">
        <v>81722351</v>
      </c>
      <c r="Z19" s="174">
        <v>78238</v>
      </c>
      <c r="AA19" s="174">
        <v>2052708</v>
      </c>
      <c r="AB19" s="174">
        <f t="shared" si="6"/>
        <v>124659</v>
      </c>
      <c r="AC19" s="174">
        <v>124659</v>
      </c>
    </row>
    <row r="20" spans="1:29" s="88" customFormat="1" ht="15.75" customHeight="1">
      <c r="A20" s="289" t="s">
        <v>216</v>
      </c>
      <c r="B20" s="174">
        <f t="shared" si="0"/>
        <v>410586374</v>
      </c>
      <c r="C20" s="272">
        <f t="shared" si="1"/>
        <v>65881064</v>
      </c>
      <c r="D20" s="174">
        <v>24725000</v>
      </c>
      <c r="E20" s="272">
        <v>165304</v>
      </c>
      <c r="F20" s="272">
        <v>6358</v>
      </c>
      <c r="G20" s="272">
        <v>40984402</v>
      </c>
      <c r="H20" s="272">
        <f t="shared" si="2"/>
        <v>38449161</v>
      </c>
      <c r="I20" s="272">
        <v>38449161</v>
      </c>
      <c r="J20" s="174">
        <f t="shared" si="3"/>
        <v>89932567</v>
      </c>
      <c r="K20" s="273">
        <v>61606743</v>
      </c>
      <c r="L20" s="253">
        <v>4885496</v>
      </c>
      <c r="M20" s="272">
        <v>4847744</v>
      </c>
      <c r="N20" s="272">
        <v>18592584</v>
      </c>
      <c r="O20" s="272">
        <f t="shared" si="4"/>
        <v>46159180</v>
      </c>
      <c r="P20" s="272">
        <v>13857931</v>
      </c>
      <c r="Q20" s="272">
        <v>14743304</v>
      </c>
      <c r="R20" s="272">
        <v>6637930</v>
      </c>
      <c r="S20" s="274">
        <v>769688</v>
      </c>
      <c r="T20" s="274">
        <v>4578582</v>
      </c>
      <c r="U20" s="274">
        <v>5571745</v>
      </c>
      <c r="V20" s="274">
        <v>448209</v>
      </c>
      <c r="W20" s="274">
        <f t="shared" si="5"/>
        <v>167874340</v>
      </c>
      <c r="X20" s="272">
        <v>85744284</v>
      </c>
      <c r="Y20" s="272">
        <v>82130056</v>
      </c>
      <c r="Z20" s="272">
        <v>89150</v>
      </c>
      <c r="AA20" s="272">
        <v>1628044</v>
      </c>
      <c r="AB20" s="272">
        <f t="shared" si="6"/>
        <v>124659</v>
      </c>
      <c r="AC20" s="272">
        <v>124659</v>
      </c>
    </row>
    <row r="21" spans="1:29" s="88" customFormat="1" ht="15.75" customHeight="1">
      <c r="A21" s="289" t="s">
        <v>217</v>
      </c>
      <c r="B21" s="272">
        <f t="shared" si="0"/>
        <v>393334023</v>
      </c>
      <c r="C21" s="272">
        <f t="shared" si="1"/>
        <v>69535405</v>
      </c>
      <c r="D21" s="272">
        <v>26937000</v>
      </c>
      <c r="E21" s="272">
        <v>1227185</v>
      </c>
      <c r="F21" s="272">
        <v>488</v>
      </c>
      <c r="G21" s="272">
        <v>41370732</v>
      </c>
      <c r="H21" s="272">
        <f t="shared" si="2"/>
        <v>28187376</v>
      </c>
      <c r="I21" s="272">
        <v>28187376</v>
      </c>
      <c r="J21" s="174">
        <f t="shared" si="3"/>
        <v>89966563</v>
      </c>
      <c r="K21" s="273">
        <v>63686515</v>
      </c>
      <c r="L21" s="253">
        <v>4510218</v>
      </c>
      <c r="M21" s="272">
        <v>4273137</v>
      </c>
      <c r="N21" s="272">
        <v>17496693</v>
      </c>
      <c r="O21" s="272">
        <f t="shared" si="4"/>
        <v>46115281</v>
      </c>
      <c r="P21" s="272">
        <v>13835216</v>
      </c>
      <c r="Q21" s="272">
        <v>14541833</v>
      </c>
      <c r="R21" s="272">
        <v>6637902</v>
      </c>
      <c r="S21" s="274">
        <v>767862</v>
      </c>
      <c r="T21" s="274">
        <v>4778469</v>
      </c>
      <c r="U21" s="274">
        <v>5553999</v>
      </c>
      <c r="V21" s="274">
        <v>419610</v>
      </c>
      <c r="W21" s="274">
        <f t="shared" si="5"/>
        <v>154921278</v>
      </c>
      <c r="X21" s="272">
        <v>77590399</v>
      </c>
      <c r="Y21" s="272">
        <v>77330879</v>
      </c>
      <c r="Z21" s="272">
        <v>2212811</v>
      </c>
      <c r="AA21" s="272">
        <v>1851040</v>
      </c>
      <c r="AB21" s="272">
        <f t="shared" si="6"/>
        <v>124659</v>
      </c>
      <c r="AC21" s="272">
        <v>124659</v>
      </c>
    </row>
    <row r="22" spans="1:29" s="88" customFormat="1" ht="15.75" customHeight="1">
      <c r="A22" s="289" t="s">
        <v>218</v>
      </c>
      <c r="B22" s="272">
        <f t="shared" si="0"/>
        <v>377974299</v>
      </c>
      <c r="C22" s="272">
        <f t="shared" si="1"/>
        <v>70707402</v>
      </c>
      <c r="D22" s="272">
        <v>26214200</v>
      </c>
      <c r="E22" s="272">
        <v>244912</v>
      </c>
      <c r="F22" s="272">
        <v>175807</v>
      </c>
      <c r="G22" s="272">
        <v>44072483</v>
      </c>
      <c r="H22" s="272">
        <f t="shared" si="2"/>
        <v>19391056</v>
      </c>
      <c r="I22" s="272">
        <v>19391056</v>
      </c>
      <c r="J22" s="174">
        <f t="shared" si="3"/>
        <v>83565650</v>
      </c>
      <c r="K22" s="273">
        <v>60346597</v>
      </c>
      <c r="L22" s="253">
        <v>4076567</v>
      </c>
      <c r="M22" s="272">
        <v>4169946</v>
      </c>
      <c r="N22" s="272">
        <v>14972540</v>
      </c>
      <c r="O22" s="272">
        <f t="shared" si="4"/>
        <v>46894844</v>
      </c>
      <c r="P22" s="272">
        <v>13561645</v>
      </c>
      <c r="Q22" s="272">
        <v>14859204</v>
      </c>
      <c r="R22" s="272">
        <v>7336764</v>
      </c>
      <c r="S22" s="274">
        <v>773716</v>
      </c>
      <c r="T22" s="274">
        <v>4778352</v>
      </c>
      <c r="U22" s="274">
        <v>5585163</v>
      </c>
      <c r="V22" s="274">
        <v>391939</v>
      </c>
      <c r="W22" s="274">
        <f t="shared" si="5"/>
        <v>153221916</v>
      </c>
      <c r="X22" s="272">
        <v>76704131</v>
      </c>
      <c r="Y22" s="272">
        <v>76517785</v>
      </c>
      <c r="Z22" s="272">
        <v>815483</v>
      </c>
      <c r="AA22" s="272">
        <v>2861350</v>
      </c>
      <c r="AB22" s="272">
        <f t="shared" si="6"/>
        <v>124659</v>
      </c>
      <c r="AC22" s="272">
        <v>124659</v>
      </c>
    </row>
    <row r="23" spans="1:29" s="88" customFormat="1" ht="15.75" customHeight="1">
      <c r="A23" s="289" t="s">
        <v>219</v>
      </c>
      <c r="B23" s="272">
        <f t="shared" si="0"/>
        <v>386839315</v>
      </c>
      <c r="C23" s="272">
        <f t="shared" si="1"/>
        <v>76250542</v>
      </c>
      <c r="D23" s="272">
        <v>28214200</v>
      </c>
      <c r="E23" s="272">
        <v>328017</v>
      </c>
      <c r="F23" s="272">
        <v>136417</v>
      </c>
      <c r="G23" s="272">
        <v>47571908</v>
      </c>
      <c r="H23" s="272">
        <f t="shared" si="2"/>
        <v>22809109</v>
      </c>
      <c r="I23" s="272">
        <v>22809109</v>
      </c>
      <c r="J23" s="272">
        <f t="shared" si="3"/>
        <v>81286396</v>
      </c>
      <c r="K23" s="273">
        <v>59952422</v>
      </c>
      <c r="L23" s="253">
        <v>4085936</v>
      </c>
      <c r="M23" s="272">
        <v>4129677</v>
      </c>
      <c r="N23" s="272">
        <v>13118361</v>
      </c>
      <c r="O23" s="272">
        <f t="shared" si="4"/>
        <v>47454602</v>
      </c>
      <c r="P23" s="272">
        <v>13537999</v>
      </c>
      <c r="Q23" s="272">
        <v>15261433</v>
      </c>
      <c r="R23" s="272">
        <v>7336752</v>
      </c>
      <c r="S23" s="274">
        <v>796782</v>
      </c>
      <c r="T23" s="274">
        <v>4778235</v>
      </c>
      <c r="U23" s="274">
        <v>5743401</v>
      </c>
      <c r="V23" s="274">
        <v>394021</v>
      </c>
      <c r="W23" s="274">
        <f t="shared" si="5"/>
        <v>155615924</v>
      </c>
      <c r="X23" s="272">
        <v>77809496</v>
      </c>
      <c r="Y23" s="272">
        <v>77806428</v>
      </c>
      <c r="Z23" s="272">
        <v>139173</v>
      </c>
      <c r="AA23" s="272">
        <v>2764889</v>
      </c>
      <c r="AB23" s="272">
        <f t="shared" si="6"/>
        <v>124659</v>
      </c>
      <c r="AC23" s="272">
        <v>124659</v>
      </c>
    </row>
    <row r="24" spans="1:29" s="88" customFormat="1" ht="15.75" customHeight="1">
      <c r="A24" s="289" t="s">
        <v>228</v>
      </c>
      <c r="B24" s="272">
        <f t="shared" si="0"/>
        <v>365580940</v>
      </c>
      <c r="C24" s="272">
        <f t="shared" si="1"/>
        <v>78865813</v>
      </c>
      <c r="D24" s="272">
        <v>28214200</v>
      </c>
      <c r="E24" s="272">
        <v>1187412</v>
      </c>
      <c r="F24" s="272">
        <v>379</v>
      </c>
      <c r="G24" s="272">
        <v>49463822</v>
      </c>
      <c r="H24" s="272">
        <f t="shared" si="2"/>
        <v>26824013</v>
      </c>
      <c r="I24" s="272">
        <v>26824013</v>
      </c>
      <c r="J24" s="272">
        <f t="shared" si="3"/>
        <v>68313404</v>
      </c>
      <c r="K24" s="273">
        <v>50412093</v>
      </c>
      <c r="L24" s="253">
        <v>3739311</v>
      </c>
      <c r="M24" s="272">
        <v>3410409</v>
      </c>
      <c r="N24" s="272">
        <v>10751591</v>
      </c>
      <c r="O24" s="272">
        <f t="shared" si="4"/>
        <v>47595465</v>
      </c>
      <c r="P24" s="272">
        <v>13165286</v>
      </c>
      <c r="Q24" s="272">
        <v>15615047</v>
      </c>
      <c r="R24" s="272">
        <v>7336733</v>
      </c>
      <c r="S24" s="274">
        <v>815723</v>
      </c>
      <c r="T24" s="274">
        <v>4788219</v>
      </c>
      <c r="U24" s="274">
        <v>5874457</v>
      </c>
      <c r="V24" s="274">
        <v>388206</v>
      </c>
      <c r="W24" s="274">
        <f t="shared" si="5"/>
        <v>141394801</v>
      </c>
      <c r="X24" s="272">
        <v>68031813</v>
      </c>
      <c r="Y24" s="272">
        <v>73362988</v>
      </c>
      <c r="Z24" s="272">
        <v>71525</v>
      </c>
      <c r="AA24" s="272">
        <v>2003054</v>
      </c>
      <c r="AB24" s="272">
        <f t="shared" si="6"/>
        <v>124659</v>
      </c>
      <c r="AC24" s="272">
        <v>124659</v>
      </c>
    </row>
    <row r="25" spans="1:29" s="88" customFormat="1" ht="15.75" customHeight="1">
      <c r="A25" s="289" t="s">
        <v>232</v>
      </c>
      <c r="B25" s="272">
        <f t="shared" si="0"/>
        <v>344907303</v>
      </c>
      <c r="C25" s="272">
        <f t="shared" si="1"/>
        <v>75001015</v>
      </c>
      <c r="D25" s="272">
        <v>27481500</v>
      </c>
      <c r="E25" s="272">
        <v>610290</v>
      </c>
      <c r="F25" s="272">
        <v>11</v>
      </c>
      <c r="G25" s="272">
        <v>46909214</v>
      </c>
      <c r="H25" s="272">
        <f t="shared" si="2"/>
        <v>34621843</v>
      </c>
      <c r="I25" s="272">
        <v>34621843</v>
      </c>
      <c r="J25" s="272">
        <f t="shared" si="3"/>
        <v>58159673</v>
      </c>
      <c r="K25" s="273">
        <v>43683960</v>
      </c>
      <c r="L25" s="253">
        <v>3052021</v>
      </c>
      <c r="M25" s="272">
        <v>2941984</v>
      </c>
      <c r="N25" s="272">
        <v>8481708</v>
      </c>
      <c r="O25" s="272">
        <f t="shared" si="4"/>
        <v>47323009</v>
      </c>
      <c r="P25" s="272">
        <v>12242504</v>
      </c>
      <c r="Q25" s="272">
        <v>15687615</v>
      </c>
      <c r="R25" s="272">
        <v>7836401</v>
      </c>
      <c r="S25" s="274">
        <v>826862</v>
      </c>
      <c r="T25" s="274">
        <v>4787985</v>
      </c>
      <c r="U25" s="274">
        <v>5941642</v>
      </c>
      <c r="V25" s="274">
        <v>366571</v>
      </c>
      <c r="W25" s="274">
        <f t="shared" si="5"/>
        <v>127220220</v>
      </c>
      <c r="X25" s="272">
        <v>63489421</v>
      </c>
      <c r="Y25" s="272">
        <v>63730799</v>
      </c>
      <c r="Z25" s="272">
        <v>77870</v>
      </c>
      <c r="AA25" s="272">
        <v>2012443</v>
      </c>
      <c r="AB25" s="272">
        <f t="shared" si="6"/>
        <v>124659</v>
      </c>
      <c r="AC25" s="272">
        <v>124659</v>
      </c>
    </row>
    <row r="26" spans="1:29" s="88" customFormat="1" ht="15.75" customHeight="1">
      <c r="A26" s="289" t="s">
        <v>235</v>
      </c>
      <c r="B26" s="272">
        <f t="shared" si="0"/>
        <v>343269666</v>
      </c>
      <c r="C26" s="272">
        <f t="shared" si="1"/>
        <v>71016886</v>
      </c>
      <c r="D26" s="272">
        <v>27981500</v>
      </c>
      <c r="E26" s="272">
        <v>884255</v>
      </c>
      <c r="F26" s="272">
        <v>2070</v>
      </c>
      <c r="G26" s="272">
        <v>42149061</v>
      </c>
      <c r="H26" s="272">
        <f t="shared" si="2"/>
        <v>50700684</v>
      </c>
      <c r="I26" s="272">
        <v>50700684</v>
      </c>
      <c r="J26" s="272">
        <f t="shared" si="3"/>
        <v>56385877</v>
      </c>
      <c r="K26" s="273">
        <v>42294248</v>
      </c>
      <c r="L26" s="253">
        <v>2976819</v>
      </c>
      <c r="M26" s="272">
        <v>2738190</v>
      </c>
      <c r="N26" s="272">
        <v>8376620</v>
      </c>
      <c r="O26" s="272">
        <f t="shared" si="4"/>
        <v>48801838</v>
      </c>
      <c r="P26" s="272">
        <v>12220433</v>
      </c>
      <c r="Q26" s="272">
        <v>15281340</v>
      </c>
      <c r="R26" s="272">
        <v>9836235</v>
      </c>
      <c r="S26" s="274">
        <v>841361</v>
      </c>
      <c r="T26" s="274">
        <v>4586548</v>
      </c>
      <c r="U26" s="274">
        <v>6035921</v>
      </c>
      <c r="V26" s="274">
        <v>354405</v>
      </c>
      <c r="W26" s="274">
        <f t="shared" si="5"/>
        <v>113299919</v>
      </c>
      <c r="X26" s="272">
        <v>49844916</v>
      </c>
      <c r="Y26" s="272">
        <v>63455003</v>
      </c>
      <c r="Z26" s="272">
        <v>64137</v>
      </c>
      <c r="AA26" s="272">
        <v>2521261</v>
      </c>
      <c r="AB26" s="272">
        <f t="shared" si="6"/>
        <v>124659</v>
      </c>
      <c r="AC26" s="272">
        <v>124659</v>
      </c>
    </row>
    <row r="27" spans="1:29" s="88" customFormat="1" ht="15.75" customHeight="1">
      <c r="A27" s="289" t="s">
        <v>240</v>
      </c>
      <c r="B27" s="272">
        <f>C27+H27+J27+O27+V27+W27+Z27+AA27+AB27</f>
        <v>350738010</v>
      </c>
      <c r="C27" s="272">
        <f>SUM(D27:G27)</f>
        <v>67415184</v>
      </c>
      <c r="D27" s="272">
        <v>27187480</v>
      </c>
      <c r="E27" s="272">
        <v>227176</v>
      </c>
      <c r="F27" s="272">
        <v>0</v>
      </c>
      <c r="G27" s="272">
        <v>40000528</v>
      </c>
      <c r="H27" s="272">
        <f t="shared" si="2"/>
        <v>57552828</v>
      </c>
      <c r="I27" s="272">
        <v>57552828</v>
      </c>
      <c r="J27" s="272">
        <f t="shared" si="3"/>
        <v>57520813</v>
      </c>
      <c r="K27" s="273">
        <v>43125690</v>
      </c>
      <c r="L27" s="253">
        <v>3048822</v>
      </c>
      <c r="M27" s="272">
        <v>2798830</v>
      </c>
      <c r="N27" s="272">
        <v>8547471</v>
      </c>
      <c r="O27" s="272">
        <f t="shared" si="4"/>
        <v>48345072</v>
      </c>
      <c r="P27" s="272">
        <v>12197628</v>
      </c>
      <c r="Q27" s="272">
        <v>13694916</v>
      </c>
      <c r="R27" s="272">
        <v>10610410</v>
      </c>
      <c r="S27" s="274">
        <v>827514</v>
      </c>
      <c r="T27" s="274">
        <v>5086882</v>
      </c>
      <c r="U27" s="274">
        <v>5927722</v>
      </c>
      <c r="V27" s="274">
        <v>362870</v>
      </c>
      <c r="W27" s="274">
        <f t="shared" si="5"/>
        <v>115434381</v>
      </c>
      <c r="X27" s="272">
        <v>50316980</v>
      </c>
      <c r="Y27" s="272">
        <v>65117401</v>
      </c>
      <c r="Z27" s="272">
        <v>2430403</v>
      </c>
      <c r="AA27" s="272">
        <v>1580387</v>
      </c>
      <c r="AB27" s="272">
        <f t="shared" si="6"/>
        <v>96072</v>
      </c>
      <c r="AC27" s="272">
        <v>96072</v>
      </c>
    </row>
    <row r="28" spans="1:30" s="184" customFormat="1" ht="15.75" customHeight="1">
      <c r="A28" s="117" t="s">
        <v>11</v>
      </c>
      <c r="B28" s="124">
        <f t="shared" si="0"/>
        <v>99.98999999999998</v>
      </c>
      <c r="C28" s="222">
        <f>ROUND(C27/$B$27*100,2)</f>
        <v>19.22</v>
      </c>
      <c r="D28" s="124"/>
      <c r="E28" s="124"/>
      <c r="F28" s="124"/>
      <c r="G28" s="124"/>
      <c r="H28" s="222">
        <f>ROUND(H27/$B$27*100,2)</f>
        <v>16.41</v>
      </c>
      <c r="I28" s="124"/>
      <c r="J28" s="222">
        <f>ROUND(J27/$B$27*100,2)</f>
        <v>16.4</v>
      </c>
      <c r="K28" s="124"/>
      <c r="L28" s="124"/>
      <c r="M28" s="124"/>
      <c r="N28" s="124"/>
      <c r="O28" s="222">
        <f>ROUND(O27/$B$27*100,2)</f>
        <v>13.78</v>
      </c>
      <c r="P28" s="124"/>
      <c r="Q28" s="124"/>
      <c r="R28" s="124"/>
      <c r="S28" s="124"/>
      <c r="T28" s="124"/>
      <c r="U28" s="124"/>
      <c r="V28" s="222">
        <f>ROUND(V27/$B$27*100,2)</f>
        <v>0.1</v>
      </c>
      <c r="W28" s="222">
        <f>ROUND(W27/$B$27*100,2)</f>
        <v>32.91</v>
      </c>
      <c r="X28" s="255"/>
      <c r="Y28" s="222"/>
      <c r="Z28" s="222">
        <f>ROUND(Z27/$B$27*100,2)</f>
        <v>0.69</v>
      </c>
      <c r="AA28" s="222">
        <f>ROUND(AA27/$B$27*100,2)</f>
        <v>0.45</v>
      </c>
      <c r="AB28" s="222">
        <f>ROUND(AB27/$B$27*100,2)</f>
        <v>0.03</v>
      </c>
      <c r="AC28" s="124"/>
      <c r="AD28" s="183"/>
    </row>
    <row r="29" spans="2:30" ht="30" customHeight="1">
      <c r="B29" s="245"/>
      <c r="J29" s="248"/>
      <c r="K29" s="249"/>
      <c r="L29" s="251"/>
      <c r="AD29" s="182"/>
    </row>
    <row r="30" ht="30" customHeight="1">
      <c r="AD30" s="182"/>
    </row>
  </sheetData>
  <sheetProtection/>
  <mergeCells count="25">
    <mergeCell ref="I6:I7"/>
    <mergeCell ref="J6:J7"/>
    <mergeCell ref="O6:O7"/>
    <mergeCell ref="K6:L6"/>
    <mergeCell ref="M6:N6"/>
    <mergeCell ref="A5:A7"/>
    <mergeCell ref="C6:C7"/>
    <mergeCell ref="H6:H7"/>
    <mergeCell ref="D6:D7"/>
    <mergeCell ref="E6:E7"/>
    <mergeCell ref="F6:F7"/>
    <mergeCell ref="G6:G7"/>
    <mergeCell ref="B5:B7"/>
    <mergeCell ref="AC6:AC7"/>
    <mergeCell ref="AB6:AB7"/>
    <mergeCell ref="Z5:Z7"/>
    <mergeCell ref="AA5:AA7"/>
    <mergeCell ref="W5:W7"/>
    <mergeCell ref="X5:Y6"/>
    <mergeCell ref="K4:N4"/>
    <mergeCell ref="V5:V7"/>
    <mergeCell ref="O5:U5"/>
    <mergeCell ref="P6:Q6"/>
    <mergeCell ref="R6:S6"/>
    <mergeCell ref="J5:N5"/>
  </mergeCells>
  <printOptions verticalCentered="1"/>
  <pageMargins left="0.5905511811023623" right="0.5905511811023623" top="0.35433070866141736" bottom="1.3779527559055118" header="0.6692913385826772" footer="1.0236220472440944"/>
  <pageSetup horizontalDpi="600" verticalDpi="600" orientation="landscape" pageOrder="overThenDown" paperSize="9" scale="80" r:id="rId1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R30"/>
  <sheetViews>
    <sheetView zoomScale="120" zoomScaleNormal="120" zoomScalePageLayoutView="0" workbookViewId="0" topLeftCell="A1">
      <selection activeCell="I26" sqref="I26"/>
    </sheetView>
  </sheetViews>
  <sheetFormatPr defaultColWidth="9.00390625" defaultRowHeight="36" customHeight="1"/>
  <cols>
    <col min="1" max="1" width="10.625" style="187" customWidth="1"/>
    <col min="2" max="2" width="9.50390625" style="187" customWidth="1"/>
    <col min="3" max="3" width="8.375" style="187" bestFit="1" customWidth="1"/>
    <col min="4" max="4" width="9.75390625" style="187" customWidth="1"/>
    <col min="5" max="5" width="8.375" style="187" bestFit="1" customWidth="1"/>
    <col min="6" max="6" width="10.125" style="187" bestFit="1" customWidth="1"/>
    <col min="7" max="7" width="6.375" style="187" customWidth="1"/>
    <col min="8" max="8" width="9.125" style="187" customWidth="1"/>
    <col min="9" max="9" width="6.875" style="187" customWidth="1"/>
    <col min="10" max="10" width="7.25390625" style="187" customWidth="1"/>
    <col min="11" max="11" width="5.75390625" style="187" customWidth="1"/>
    <col min="12" max="12" width="6.75390625" style="187" bestFit="1" customWidth="1"/>
    <col min="13" max="13" width="5.75390625" style="187" customWidth="1"/>
    <col min="14" max="14" width="9.875" style="187" bestFit="1" customWidth="1"/>
    <col min="15" max="15" width="6.375" style="187" customWidth="1"/>
    <col min="16" max="16" width="7.125" style="187" customWidth="1"/>
    <col min="17" max="17" width="6.375" style="187" customWidth="1"/>
    <col min="18" max="18" width="6.75390625" style="187" customWidth="1"/>
    <col min="19" max="19" width="6.00390625" style="187" customWidth="1"/>
    <col min="20" max="20" width="7.00390625" style="187" customWidth="1"/>
    <col min="21" max="21" width="6.50390625" style="187" customWidth="1"/>
    <col min="22" max="22" width="7.125" style="187" customWidth="1"/>
    <col min="23" max="23" width="5.625" style="187" customWidth="1"/>
    <col min="24" max="24" width="7.125" style="187" customWidth="1"/>
    <col min="25" max="25" width="6.875" style="187" bestFit="1" customWidth="1"/>
    <col min="26" max="26" width="8.25390625" style="187" bestFit="1" customWidth="1"/>
    <col min="27" max="27" width="6.875" style="187" bestFit="1" customWidth="1"/>
    <col min="28" max="28" width="7.00390625" style="187" customWidth="1"/>
    <col min="29" max="29" width="7.50390625" style="187" bestFit="1" customWidth="1"/>
    <col min="30" max="30" width="8.75390625" style="187" customWidth="1"/>
    <col min="31" max="31" width="6.375" style="187" customWidth="1"/>
    <col min="32" max="32" width="7.125" style="187" customWidth="1"/>
    <col min="33" max="33" width="6.25390625" style="187" customWidth="1"/>
    <col min="34" max="16384" width="9.00390625" style="189" customWidth="1"/>
  </cols>
  <sheetData>
    <row r="1" spans="1:44" ht="18" customHeight="1">
      <c r="A1" s="190" t="s">
        <v>127</v>
      </c>
      <c r="B1" s="58"/>
      <c r="C1" s="58"/>
      <c r="D1" s="57"/>
      <c r="E1" s="185"/>
      <c r="F1" s="185"/>
      <c r="G1" s="185"/>
      <c r="H1" s="186"/>
      <c r="I1" s="186"/>
      <c r="N1" s="186"/>
      <c r="O1" s="186"/>
      <c r="R1" s="190" t="s">
        <v>128</v>
      </c>
      <c r="S1" s="186"/>
      <c r="AA1" s="57"/>
      <c r="AB1" s="57"/>
      <c r="AC1" s="57"/>
      <c r="AH1" s="188"/>
      <c r="AI1" s="191"/>
      <c r="AJ1" s="191"/>
      <c r="AK1" s="191"/>
      <c r="AL1" s="191"/>
      <c r="AM1" s="191"/>
      <c r="AN1" s="191"/>
      <c r="AO1" s="191"/>
      <c r="AP1" s="191"/>
      <c r="AQ1" s="191"/>
      <c r="AR1" s="191"/>
    </row>
    <row r="2" spans="1:34" ht="18" customHeight="1">
      <c r="A2" s="185"/>
      <c r="B2" s="185"/>
      <c r="C2" s="185"/>
      <c r="D2" s="185"/>
      <c r="E2" s="185"/>
      <c r="F2" s="185"/>
      <c r="G2" s="185"/>
      <c r="Q2" s="192" t="s">
        <v>129</v>
      </c>
      <c r="AC2" s="193" t="s">
        <v>130</v>
      </c>
      <c r="AD2"/>
      <c r="AF2" s="57"/>
      <c r="AG2" s="192" t="s">
        <v>129</v>
      </c>
      <c r="AH2" s="188"/>
    </row>
    <row r="3" spans="1:34" ht="15.75" customHeight="1">
      <c r="A3" s="341" t="s">
        <v>131</v>
      </c>
      <c r="B3" s="344" t="s">
        <v>132</v>
      </c>
      <c r="C3" s="309"/>
      <c r="D3" s="345" t="s">
        <v>170</v>
      </c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6"/>
      <c r="R3" s="350" t="s">
        <v>133</v>
      </c>
      <c r="S3" s="351"/>
      <c r="T3" s="351"/>
      <c r="U3" s="352"/>
      <c r="V3" s="345" t="s">
        <v>42</v>
      </c>
      <c r="W3" s="347"/>
      <c r="X3" s="347"/>
      <c r="Y3" s="347"/>
      <c r="Z3" s="347"/>
      <c r="AA3" s="348"/>
      <c r="AB3" s="345" t="s">
        <v>134</v>
      </c>
      <c r="AC3" s="349"/>
      <c r="AD3" s="349"/>
      <c r="AE3" s="349"/>
      <c r="AF3" s="349"/>
      <c r="AG3" s="346"/>
      <c r="AH3" s="188"/>
    </row>
    <row r="4" spans="1:34" ht="15.75" customHeight="1">
      <c r="A4" s="342"/>
      <c r="B4" s="310"/>
      <c r="C4" s="312"/>
      <c r="D4" s="194" t="s">
        <v>43</v>
      </c>
      <c r="E4" s="195"/>
      <c r="F4" s="194" t="s">
        <v>44</v>
      </c>
      <c r="G4" s="195"/>
      <c r="H4" s="194" t="s">
        <v>45</v>
      </c>
      <c r="I4" s="195"/>
      <c r="J4" s="194" t="s">
        <v>46</v>
      </c>
      <c r="K4" s="195"/>
      <c r="L4" s="196" t="s">
        <v>135</v>
      </c>
      <c r="M4" s="196"/>
      <c r="N4" s="345" t="s">
        <v>136</v>
      </c>
      <c r="O4" s="346"/>
      <c r="P4" s="197" t="s">
        <v>47</v>
      </c>
      <c r="Q4" s="197"/>
      <c r="R4" s="197" t="s">
        <v>50</v>
      </c>
      <c r="S4" s="197"/>
      <c r="T4" s="197" t="s">
        <v>51</v>
      </c>
      <c r="U4" s="197"/>
      <c r="V4" s="197" t="s">
        <v>43</v>
      </c>
      <c r="W4" s="197"/>
      <c r="X4" s="197" t="s">
        <v>48</v>
      </c>
      <c r="Y4" s="197"/>
      <c r="Z4" s="197" t="s">
        <v>49</v>
      </c>
      <c r="AA4" s="197"/>
      <c r="AB4" s="194" t="s">
        <v>137</v>
      </c>
      <c r="AC4" s="194"/>
      <c r="AD4" s="345" t="s">
        <v>138</v>
      </c>
      <c r="AE4" s="346"/>
      <c r="AF4" s="345" t="s">
        <v>139</v>
      </c>
      <c r="AG4" s="346"/>
      <c r="AH4" s="198"/>
    </row>
    <row r="5" spans="1:34" ht="15.75" customHeight="1">
      <c r="A5" s="343"/>
      <c r="B5" s="200" t="s">
        <v>52</v>
      </c>
      <c r="C5" s="200" t="s">
        <v>140</v>
      </c>
      <c r="D5" s="199" t="s">
        <v>52</v>
      </c>
      <c r="E5" s="200" t="s">
        <v>140</v>
      </c>
      <c r="F5" s="199" t="s">
        <v>52</v>
      </c>
      <c r="G5" s="200" t="s">
        <v>140</v>
      </c>
      <c r="H5" s="199" t="s">
        <v>52</v>
      </c>
      <c r="I5" s="200" t="s">
        <v>140</v>
      </c>
      <c r="J5" s="201" t="s">
        <v>52</v>
      </c>
      <c r="K5" s="200" t="s">
        <v>140</v>
      </c>
      <c r="L5" s="201" t="s">
        <v>52</v>
      </c>
      <c r="M5" s="200" t="s">
        <v>140</v>
      </c>
      <c r="N5" s="199" t="s">
        <v>52</v>
      </c>
      <c r="O5" s="200" t="s">
        <v>140</v>
      </c>
      <c r="P5" s="199" t="s">
        <v>52</v>
      </c>
      <c r="Q5" s="200" t="s">
        <v>140</v>
      </c>
      <c r="R5" s="199" t="s">
        <v>52</v>
      </c>
      <c r="S5" s="200" t="s">
        <v>140</v>
      </c>
      <c r="T5" s="199" t="s">
        <v>52</v>
      </c>
      <c r="U5" s="200" t="s">
        <v>140</v>
      </c>
      <c r="V5" s="199" t="s">
        <v>52</v>
      </c>
      <c r="W5" s="200" t="s">
        <v>140</v>
      </c>
      <c r="X5" s="199" t="s">
        <v>52</v>
      </c>
      <c r="Y5" s="200" t="s">
        <v>140</v>
      </c>
      <c r="Z5" s="199" t="s">
        <v>52</v>
      </c>
      <c r="AA5" s="200" t="s">
        <v>140</v>
      </c>
      <c r="AB5" s="199" t="s">
        <v>52</v>
      </c>
      <c r="AC5" s="200" t="s">
        <v>140</v>
      </c>
      <c r="AD5" s="199" t="s">
        <v>52</v>
      </c>
      <c r="AE5" s="200" t="s">
        <v>140</v>
      </c>
      <c r="AF5" s="199" t="s">
        <v>52</v>
      </c>
      <c r="AG5" s="200" t="s">
        <v>140</v>
      </c>
      <c r="AH5" s="198"/>
    </row>
    <row r="6" spans="1:34" ht="15.75" customHeight="1">
      <c r="A6" s="202" t="s">
        <v>141</v>
      </c>
      <c r="B6" s="203">
        <f aca="true" t="shared" si="0" ref="B6:C9">D6++V6+AB6</f>
        <v>10159348</v>
      </c>
      <c r="C6" s="203">
        <f t="shared" si="0"/>
        <v>173791</v>
      </c>
      <c r="D6" s="203">
        <f>F6+H6+J6+N6+P6+L6+R6+T6</f>
        <v>9581257</v>
      </c>
      <c r="E6" s="203">
        <f>G6+I6+K6+O6+Q6+M6+S6+U6</f>
        <v>163361</v>
      </c>
      <c r="F6" s="203">
        <v>3228589</v>
      </c>
      <c r="G6" s="203">
        <v>10685</v>
      </c>
      <c r="H6" s="203">
        <v>4736533</v>
      </c>
      <c r="I6" s="203">
        <v>125916</v>
      </c>
      <c r="J6" s="203">
        <v>287201</v>
      </c>
      <c r="K6" s="203">
        <v>1800</v>
      </c>
      <c r="L6" s="203">
        <v>1489</v>
      </c>
      <c r="M6" s="203">
        <v>105</v>
      </c>
      <c r="N6" s="203">
        <v>1165313</v>
      </c>
      <c r="O6" s="203">
        <v>23358</v>
      </c>
      <c r="P6" s="203">
        <v>109688</v>
      </c>
      <c r="Q6" s="203">
        <v>212</v>
      </c>
      <c r="R6" s="203">
        <v>41401</v>
      </c>
      <c r="S6" s="203">
        <v>121</v>
      </c>
      <c r="T6" s="203">
        <v>11043</v>
      </c>
      <c r="U6" s="203">
        <v>1164</v>
      </c>
      <c r="V6" s="203">
        <v>374958</v>
      </c>
      <c r="W6" s="203">
        <f>+Y6+AA6</f>
        <v>4779</v>
      </c>
      <c r="X6" s="203">
        <v>219769</v>
      </c>
      <c r="Y6" s="203">
        <v>764</v>
      </c>
      <c r="Z6" s="203">
        <v>155189</v>
      </c>
      <c r="AA6" s="203">
        <v>4015</v>
      </c>
      <c r="AB6" s="203">
        <f>AD6+AF6</f>
        <v>203133</v>
      </c>
      <c r="AC6" s="203">
        <f>AE6+AG6</f>
        <v>5651</v>
      </c>
      <c r="AD6" s="203">
        <v>114953</v>
      </c>
      <c r="AE6" s="203">
        <v>3240</v>
      </c>
      <c r="AF6" s="203">
        <v>88180</v>
      </c>
      <c r="AG6" s="203">
        <v>2411</v>
      </c>
      <c r="AH6" s="204"/>
    </row>
    <row r="7" spans="1:34" ht="15.75" customHeight="1">
      <c r="A7" s="202" t="s">
        <v>142</v>
      </c>
      <c r="B7" s="203">
        <f t="shared" si="0"/>
        <v>12378551</v>
      </c>
      <c r="C7" s="203">
        <f t="shared" si="0"/>
        <v>205090</v>
      </c>
      <c r="D7" s="203">
        <v>11751778</v>
      </c>
      <c r="E7" s="203">
        <v>195250</v>
      </c>
      <c r="F7" s="203">
        <v>3130785</v>
      </c>
      <c r="G7" s="203">
        <v>10268</v>
      </c>
      <c r="H7" s="203">
        <v>6946982</v>
      </c>
      <c r="I7" s="203">
        <v>154695</v>
      </c>
      <c r="J7" s="203">
        <v>325716</v>
      </c>
      <c r="K7" s="203">
        <v>2700</v>
      </c>
      <c r="L7" s="203">
        <v>1747</v>
      </c>
      <c r="M7" s="203">
        <v>109</v>
      </c>
      <c r="N7" s="203">
        <v>1113873</v>
      </c>
      <c r="O7" s="203">
        <v>25384</v>
      </c>
      <c r="P7" s="203">
        <v>172658</v>
      </c>
      <c r="Q7" s="203">
        <v>261</v>
      </c>
      <c r="R7" s="203">
        <v>40378</v>
      </c>
      <c r="S7" s="203">
        <v>108</v>
      </c>
      <c r="T7" s="203">
        <v>19639</v>
      </c>
      <c r="U7" s="203">
        <v>1725</v>
      </c>
      <c r="V7" s="203">
        <v>422597</v>
      </c>
      <c r="W7" s="203">
        <v>5021</v>
      </c>
      <c r="X7" s="203">
        <v>241224</v>
      </c>
      <c r="Y7" s="203">
        <v>694</v>
      </c>
      <c r="Z7" s="203">
        <v>181373</v>
      </c>
      <c r="AA7" s="203">
        <v>4327</v>
      </c>
      <c r="AB7" s="203">
        <v>204176</v>
      </c>
      <c r="AC7" s="203">
        <v>4819</v>
      </c>
      <c r="AD7" s="203">
        <v>124132</v>
      </c>
      <c r="AE7" s="203">
        <v>3103</v>
      </c>
      <c r="AF7" s="203">
        <v>80044</v>
      </c>
      <c r="AG7" s="203">
        <v>1716</v>
      </c>
      <c r="AH7" s="204"/>
    </row>
    <row r="8" spans="1:34" ht="15.75" customHeight="1">
      <c r="A8" s="202" t="s">
        <v>143</v>
      </c>
      <c r="B8" s="203">
        <f t="shared" si="0"/>
        <v>17566518</v>
      </c>
      <c r="C8" s="203">
        <f t="shared" si="0"/>
        <v>252266</v>
      </c>
      <c r="D8" s="203">
        <v>16793708</v>
      </c>
      <c r="E8" s="203">
        <v>240945</v>
      </c>
      <c r="F8" s="203">
        <v>4740852</v>
      </c>
      <c r="G8" s="203">
        <v>14445</v>
      </c>
      <c r="H8" s="203">
        <v>9854424</v>
      </c>
      <c r="I8" s="203">
        <v>190694</v>
      </c>
      <c r="J8" s="203">
        <v>480940</v>
      </c>
      <c r="K8" s="203">
        <v>4254</v>
      </c>
      <c r="L8" s="203">
        <v>2574</v>
      </c>
      <c r="M8" s="203">
        <v>121</v>
      </c>
      <c r="N8" s="203">
        <v>1420984</v>
      </c>
      <c r="O8" s="203">
        <v>28490</v>
      </c>
      <c r="P8" s="203">
        <v>209113</v>
      </c>
      <c r="Q8" s="203">
        <v>325</v>
      </c>
      <c r="R8" s="203">
        <v>53679</v>
      </c>
      <c r="S8" s="203">
        <v>146</v>
      </c>
      <c r="T8" s="203">
        <v>31142</v>
      </c>
      <c r="U8" s="203">
        <v>2470</v>
      </c>
      <c r="V8" s="203">
        <v>499095</v>
      </c>
      <c r="W8" s="203">
        <v>5553</v>
      </c>
      <c r="X8" s="203">
        <v>269994</v>
      </c>
      <c r="Y8" s="203">
        <v>715</v>
      </c>
      <c r="Z8" s="203">
        <v>229101</v>
      </c>
      <c r="AA8" s="203">
        <v>4838</v>
      </c>
      <c r="AB8" s="203">
        <v>273715</v>
      </c>
      <c r="AC8" s="203">
        <v>5768</v>
      </c>
      <c r="AD8" s="205">
        <v>167975</v>
      </c>
      <c r="AE8" s="205">
        <v>3572</v>
      </c>
      <c r="AF8" s="203">
        <v>105740</v>
      </c>
      <c r="AG8" s="203">
        <v>2196</v>
      </c>
      <c r="AH8" s="204"/>
    </row>
    <row r="9" spans="1:34" ht="15.75" customHeight="1">
      <c r="A9" s="202" t="s">
        <v>144</v>
      </c>
      <c r="B9" s="203">
        <f t="shared" si="0"/>
        <v>19582317</v>
      </c>
      <c r="C9" s="203">
        <f t="shared" si="0"/>
        <v>384023</v>
      </c>
      <c r="D9" s="203">
        <v>18741525</v>
      </c>
      <c r="E9" s="203">
        <v>372394</v>
      </c>
      <c r="F9" s="203">
        <v>4260366</v>
      </c>
      <c r="G9" s="203">
        <v>14577</v>
      </c>
      <c r="H9" s="203">
        <v>12257507</v>
      </c>
      <c r="I9" s="203">
        <v>303264</v>
      </c>
      <c r="J9" s="203">
        <v>635983</v>
      </c>
      <c r="K9" s="203">
        <v>6140</v>
      </c>
      <c r="L9" s="203">
        <v>1881</v>
      </c>
      <c r="M9" s="203">
        <v>140</v>
      </c>
      <c r="N9" s="203">
        <v>1284226</v>
      </c>
      <c r="O9" s="203">
        <v>43200</v>
      </c>
      <c r="P9" s="203">
        <v>191239</v>
      </c>
      <c r="Q9" s="203">
        <v>348</v>
      </c>
      <c r="R9" s="203">
        <v>65976</v>
      </c>
      <c r="S9" s="203">
        <v>144</v>
      </c>
      <c r="T9" s="203">
        <v>44347</v>
      </c>
      <c r="U9" s="203">
        <v>4581</v>
      </c>
      <c r="V9" s="203">
        <v>586898</v>
      </c>
      <c r="W9" s="203">
        <v>6767</v>
      </c>
      <c r="X9" s="203">
        <v>297144</v>
      </c>
      <c r="Y9" s="203">
        <v>703</v>
      </c>
      <c r="Z9" s="203">
        <v>289754</v>
      </c>
      <c r="AA9" s="203">
        <v>6064</v>
      </c>
      <c r="AB9" s="203">
        <v>253894</v>
      </c>
      <c r="AC9" s="203">
        <v>4862</v>
      </c>
      <c r="AD9" s="205">
        <v>194505</v>
      </c>
      <c r="AE9" s="205">
        <v>3578</v>
      </c>
      <c r="AF9" s="203">
        <v>59389</v>
      </c>
      <c r="AG9" s="203">
        <v>1284</v>
      </c>
      <c r="AH9" s="204"/>
    </row>
    <row r="10" spans="1:34" ht="15.75" customHeight="1">
      <c r="A10" s="202" t="s">
        <v>171</v>
      </c>
      <c r="B10" s="203">
        <v>23420408</v>
      </c>
      <c r="C10" s="203">
        <v>312412</v>
      </c>
      <c r="D10" s="203">
        <v>22468792</v>
      </c>
      <c r="E10" s="203">
        <v>301679</v>
      </c>
      <c r="F10" s="203">
        <v>3892450</v>
      </c>
      <c r="G10" s="203">
        <v>9841</v>
      </c>
      <c r="H10" s="203">
        <v>16346724</v>
      </c>
      <c r="I10" s="203">
        <v>251133</v>
      </c>
      <c r="J10" s="203">
        <v>675256</v>
      </c>
      <c r="K10" s="203">
        <v>5526</v>
      </c>
      <c r="L10" s="203">
        <v>3983</v>
      </c>
      <c r="M10" s="203">
        <v>143</v>
      </c>
      <c r="N10" s="203">
        <v>1256680</v>
      </c>
      <c r="O10" s="203">
        <v>30245</v>
      </c>
      <c r="P10" s="203">
        <v>170566</v>
      </c>
      <c r="Q10" s="203">
        <v>193</v>
      </c>
      <c r="R10" s="203">
        <v>50375</v>
      </c>
      <c r="S10" s="203">
        <v>137</v>
      </c>
      <c r="T10" s="203">
        <v>72758</v>
      </c>
      <c r="U10" s="203">
        <v>4461</v>
      </c>
      <c r="V10" s="203">
        <v>691981</v>
      </c>
      <c r="W10" s="203">
        <v>6430</v>
      </c>
      <c r="X10" s="203">
        <v>341189</v>
      </c>
      <c r="Y10" s="203">
        <v>717</v>
      </c>
      <c r="Z10" s="203">
        <v>350792</v>
      </c>
      <c r="AA10" s="203">
        <v>5713</v>
      </c>
      <c r="AB10" s="203">
        <v>259635</v>
      </c>
      <c r="AC10" s="203">
        <v>4303</v>
      </c>
      <c r="AD10" s="205">
        <v>208510</v>
      </c>
      <c r="AE10" s="205">
        <v>3402</v>
      </c>
      <c r="AF10" s="203">
        <v>51125</v>
      </c>
      <c r="AG10" s="203">
        <v>901</v>
      </c>
      <c r="AH10" s="204"/>
    </row>
    <row r="11" spans="1:34" ht="15.75" customHeight="1">
      <c r="A11" s="202" t="s">
        <v>176</v>
      </c>
      <c r="B11" s="206">
        <v>25548453</v>
      </c>
      <c r="C11" s="206">
        <v>336593</v>
      </c>
      <c r="D11" s="206">
        <v>24517574</v>
      </c>
      <c r="E11" s="206">
        <v>325942</v>
      </c>
      <c r="F11" s="206">
        <v>2903968</v>
      </c>
      <c r="G11" s="206">
        <v>6124</v>
      </c>
      <c r="H11" s="206">
        <v>19449689</v>
      </c>
      <c r="I11" s="206">
        <v>277943</v>
      </c>
      <c r="J11" s="206">
        <v>642414</v>
      </c>
      <c r="K11" s="206">
        <v>4956</v>
      </c>
      <c r="L11" s="206">
        <v>4794</v>
      </c>
      <c r="M11" s="206">
        <v>157</v>
      </c>
      <c r="N11" s="206">
        <v>1194388</v>
      </c>
      <c r="O11" s="206">
        <v>30768</v>
      </c>
      <c r="P11" s="206">
        <v>152185</v>
      </c>
      <c r="Q11" s="206">
        <v>189</v>
      </c>
      <c r="R11" s="206">
        <v>67072</v>
      </c>
      <c r="S11" s="206">
        <v>161</v>
      </c>
      <c r="T11" s="206">
        <v>103064</v>
      </c>
      <c r="U11" s="206">
        <v>5644</v>
      </c>
      <c r="V11" s="206">
        <v>762937</v>
      </c>
      <c r="W11" s="206">
        <v>6636</v>
      </c>
      <c r="X11" s="206">
        <v>348997</v>
      </c>
      <c r="Y11" s="206">
        <v>678</v>
      </c>
      <c r="Z11" s="206">
        <v>413940</v>
      </c>
      <c r="AA11" s="206">
        <v>5958</v>
      </c>
      <c r="AB11" s="206">
        <v>267942</v>
      </c>
      <c r="AC11" s="206">
        <v>4015</v>
      </c>
      <c r="AD11" s="207">
        <v>219048</v>
      </c>
      <c r="AE11" s="207">
        <v>3193</v>
      </c>
      <c r="AF11" s="206">
        <v>48894</v>
      </c>
      <c r="AG11" s="206">
        <v>822</v>
      </c>
      <c r="AH11" s="204"/>
    </row>
    <row r="12" spans="1:34" ht="15.75" customHeight="1">
      <c r="A12" s="288" t="s">
        <v>194</v>
      </c>
      <c r="B12" s="206">
        <f>D12++V12+AB12</f>
        <v>25548453</v>
      </c>
      <c r="C12" s="206">
        <f>E12++W12+AC12</f>
        <v>336593</v>
      </c>
      <c r="D12" s="206">
        <f>F12+H12+J12+N12+P12+L12+R12+T12</f>
        <v>24517574</v>
      </c>
      <c r="E12" s="206">
        <f>G12+I12+K12+O12+Q12+M12+S12+U12</f>
        <v>325942</v>
      </c>
      <c r="F12" s="206">
        <v>2903968</v>
      </c>
      <c r="G12" s="206">
        <v>6124</v>
      </c>
      <c r="H12" s="206">
        <v>19449689</v>
      </c>
      <c r="I12" s="206">
        <v>277943</v>
      </c>
      <c r="J12" s="206">
        <v>642414</v>
      </c>
      <c r="K12" s="206">
        <v>4956</v>
      </c>
      <c r="L12" s="206">
        <v>4794</v>
      </c>
      <c r="M12" s="206">
        <v>157</v>
      </c>
      <c r="N12" s="206">
        <v>1194388</v>
      </c>
      <c r="O12" s="206">
        <v>30768</v>
      </c>
      <c r="P12" s="206">
        <v>152185</v>
      </c>
      <c r="Q12" s="206">
        <v>189</v>
      </c>
      <c r="R12" s="206">
        <v>67072</v>
      </c>
      <c r="S12" s="206">
        <v>161</v>
      </c>
      <c r="T12" s="206">
        <v>103064</v>
      </c>
      <c r="U12" s="206">
        <v>5644</v>
      </c>
      <c r="V12" s="206">
        <f>+X12+Z12</f>
        <v>762937</v>
      </c>
      <c r="W12" s="206">
        <f>+Y12+AA12</f>
        <v>6636</v>
      </c>
      <c r="X12" s="206">
        <v>348997</v>
      </c>
      <c r="Y12" s="206">
        <v>678</v>
      </c>
      <c r="Z12" s="206">
        <v>413940</v>
      </c>
      <c r="AA12" s="206">
        <v>5958</v>
      </c>
      <c r="AB12" s="206">
        <f>AD12+AF12</f>
        <v>267942</v>
      </c>
      <c r="AC12" s="206">
        <f>AE12+AG12</f>
        <v>4015</v>
      </c>
      <c r="AD12" s="207">
        <v>219048</v>
      </c>
      <c r="AE12" s="207">
        <v>3193</v>
      </c>
      <c r="AF12" s="206">
        <v>48894</v>
      </c>
      <c r="AG12" s="206">
        <v>822</v>
      </c>
      <c r="AH12" s="204"/>
    </row>
    <row r="13" spans="1:34" ht="15.75" customHeight="1">
      <c r="A13" s="202" t="s">
        <v>179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7"/>
      <c r="AE13" s="207"/>
      <c r="AF13" s="206"/>
      <c r="AG13" s="206"/>
      <c r="AH13" s="204"/>
    </row>
    <row r="14" spans="1:34" ht="15.75" customHeight="1">
      <c r="A14" s="288" t="s">
        <v>195</v>
      </c>
      <c r="B14" s="206">
        <f aca="true" t="shared" si="1" ref="B14:C22">D14++V14+AB14</f>
        <v>11869023</v>
      </c>
      <c r="C14" s="206">
        <f t="shared" si="1"/>
        <v>166181</v>
      </c>
      <c r="D14" s="206">
        <f aca="true" t="shared" si="2" ref="D14:E22">F14+H14+J14+N14+P14+L14+R14+T14</f>
        <v>11738638</v>
      </c>
      <c r="E14" s="206">
        <f t="shared" si="2"/>
        <v>164568</v>
      </c>
      <c r="F14" s="206">
        <v>288646</v>
      </c>
      <c r="G14" s="206">
        <v>508</v>
      </c>
      <c r="H14" s="206">
        <v>10696308</v>
      </c>
      <c r="I14" s="206">
        <v>144436</v>
      </c>
      <c r="J14" s="206">
        <v>143669</v>
      </c>
      <c r="K14" s="206">
        <v>923</v>
      </c>
      <c r="L14" s="206">
        <v>2449</v>
      </c>
      <c r="M14" s="206">
        <v>78</v>
      </c>
      <c r="N14" s="206">
        <v>526754</v>
      </c>
      <c r="O14" s="206">
        <v>15306</v>
      </c>
      <c r="P14" s="206">
        <v>13751</v>
      </c>
      <c r="Q14" s="206">
        <v>20</v>
      </c>
      <c r="R14" s="206">
        <v>1991</v>
      </c>
      <c r="S14" s="206">
        <v>12</v>
      </c>
      <c r="T14" s="206">
        <v>65070</v>
      </c>
      <c r="U14" s="206">
        <v>3285</v>
      </c>
      <c r="V14" s="206">
        <f aca="true" t="shared" si="3" ref="V14:W23">+X14+Z14</f>
        <v>96669</v>
      </c>
      <c r="W14" s="206">
        <f t="shared" si="3"/>
        <v>1127</v>
      </c>
      <c r="X14" s="206">
        <v>32426</v>
      </c>
      <c r="Y14" s="206">
        <v>67</v>
      </c>
      <c r="Z14" s="206">
        <v>64243</v>
      </c>
      <c r="AA14" s="206">
        <v>1060</v>
      </c>
      <c r="AB14" s="206">
        <f aca="true" t="shared" si="4" ref="AB14:AC23">AD14+AF14</f>
        <v>33716</v>
      </c>
      <c r="AC14" s="206">
        <f t="shared" si="4"/>
        <v>486</v>
      </c>
      <c r="AD14" s="207">
        <v>17637</v>
      </c>
      <c r="AE14" s="207">
        <v>274</v>
      </c>
      <c r="AF14" s="206">
        <v>16079</v>
      </c>
      <c r="AG14" s="206">
        <v>212</v>
      </c>
      <c r="AH14" s="204"/>
    </row>
    <row r="15" spans="1:34" ht="15.75" customHeight="1">
      <c r="A15" s="288" t="s">
        <v>196</v>
      </c>
      <c r="B15" s="206">
        <f t="shared" si="1"/>
        <v>12246210</v>
      </c>
      <c r="C15" s="206">
        <f t="shared" si="1"/>
        <v>167943</v>
      </c>
      <c r="D15" s="206">
        <f t="shared" si="2"/>
        <v>12079367</v>
      </c>
      <c r="E15" s="206">
        <f t="shared" si="2"/>
        <v>166057</v>
      </c>
      <c r="F15" s="206">
        <v>547900</v>
      </c>
      <c r="G15" s="206">
        <v>1187</v>
      </c>
      <c r="H15" s="206">
        <v>10736259</v>
      </c>
      <c r="I15" s="206">
        <v>144960</v>
      </c>
      <c r="J15" s="206">
        <v>169719</v>
      </c>
      <c r="K15" s="206">
        <v>1121</v>
      </c>
      <c r="L15" s="206">
        <v>2449</v>
      </c>
      <c r="M15" s="206">
        <v>78</v>
      </c>
      <c r="N15" s="206">
        <v>532715</v>
      </c>
      <c r="O15" s="206">
        <v>15340</v>
      </c>
      <c r="P15" s="206">
        <v>19337</v>
      </c>
      <c r="Q15" s="206">
        <v>27</v>
      </c>
      <c r="R15" s="206">
        <v>5799</v>
      </c>
      <c r="S15" s="206">
        <v>28</v>
      </c>
      <c r="T15" s="206">
        <v>65189</v>
      </c>
      <c r="U15" s="206">
        <v>3316</v>
      </c>
      <c r="V15" s="206">
        <f t="shared" si="3"/>
        <v>119873</v>
      </c>
      <c r="W15" s="206">
        <f t="shared" si="3"/>
        <v>1208</v>
      </c>
      <c r="X15" s="206">
        <v>52557</v>
      </c>
      <c r="Y15" s="206">
        <v>100</v>
      </c>
      <c r="Z15" s="206">
        <v>67316</v>
      </c>
      <c r="AA15" s="206">
        <v>1108</v>
      </c>
      <c r="AB15" s="206">
        <f t="shared" si="4"/>
        <v>46970</v>
      </c>
      <c r="AC15" s="206">
        <f t="shared" si="4"/>
        <v>678</v>
      </c>
      <c r="AD15" s="207">
        <v>30439</v>
      </c>
      <c r="AE15" s="207">
        <v>448</v>
      </c>
      <c r="AF15" s="206">
        <v>16531</v>
      </c>
      <c r="AG15" s="206">
        <v>230</v>
      </c>
      <c r="AH15" s="204"/>
    </row>
    <row r="16" spans="1:34" ht="15.75" customHeight="1">
      <c r="A16" s="288" t="s">
        <v>197</v>
      </c>
      <c r="B16" s="206">
        <f t="shared" si="1"/>
        <v>12707280</v>
      </c>
      <c r="C16" s="206">
        <f t="shared" si="1"/>
        <v>171423</v>
      </c>
      <c r="D16" s="206">
        <f t="shared" si="2"/>
        <v>12483902</v>
      </c>
      <c r="E16" s="206">
        <f t="shared" si="2"/>
        <v>169128</v>
      </c>
      <c r="F16" s="206">
        <v>793788</v>
      </c>
      <c r="G16" s="206">
        <v>2295</v>
      </c>
      <c r="H16" s="206">
        <v>10823920</v>
      </c>
      <c r="I16" s="206">
        <v>146369</v>
      </c>
      <c r="J16" s="206">
        <v>211644</v>
      </c>
      <c r="K16" s="206">
        <v>1557</v>
      </c>
      <c r="L16" s="206">
        <v>2449</v>
      </c>
      <c r="M16" s="206">
        <v>78</v>
      </c>
      <c r="N16" s="206">
        <v>550324</v>
      </c>
      <c r="O16" s="206">
        <v>15398</v>
      </c>
      <c r="P16" s="206">
        <v>24259</v>
      </c>
      <c r="Q16" s="206">
        <v>36</v>
      </c>
      <c r="R16" s="206">
        <v>12317</v>
      </c>
      <c r="S16" s="206">
        <v>48</v>
      </c>
      <c r="T16" s="206">
        <v>65201</v>
      </c>
      <c r="U16" s="206">
        <v>3347</v>
      </c>
      <c r="V16" s="206">
        <f t="shared" si="3"/>
        <v>158439</v>
      </c>
      <c r="W16" s="206">
        <f t="shared" si="3"/>
        <v>1328</v>
      </c>
      <c r="X16" s="206">
        <v>86574</v>
      </c>
      <c r="Y16" s="206">
        <v>159</v>
      </c>
      <c r="Z16" s="206">
        <v>71865</v>
      </c>
      <c r="AA16" s="206">
        <v>1169</v>
      </c>
      <c r="AB16" s="206">
        <f t="shared" si="4"/>
        <v>64939</v>
      </c>
      <c r="AC16" s="206">
        <f t="shared" si="4"/>
        <v>967</v>
      </c>
      <c r="AD16" s="207">
        <v>45634</v>
      </c>
      <c r="AE16" s="207">
        <v>680</v>
      </c>
      <c r="AF16" s="206">
        <v>19305</v>
      </c>
      <c r="AG16" s="206">
        <v>287</v>
      </c>
      <c r="AH16" s="204"/>
    </row>
    <row r="17" spans="1:34" ht="15.75" customHeight="1">
      <c r="A17" s="288" t="s">
        <v>198</v>
      </c>
      <c r="B17" s="206">
        <f t="shared" si="1"/>
        <v>13116759</v>
      </c>
      <c r="C17" s="206">
        <f t="shared" si="1"/>
        <v>174206</v>
      </c>
      <c r="D17" s="206">
        <f t="shared" si="2"/>
        <v>12842370</v>
      </c>
      <c r="E17" s="206">
        <f t="shared" si="2"/>
        <v>171481</v>
      </c>
      <c r="F17" s="206">
        <v>1063746</v>
      </c>
      <c r="G17" s="206">
        <v>3455</v>
      </c>
      <c r="H17" s="206">
        <v>10853335</v>
      </c>
      <c r="I17" s="206">
        <v>147203</v>
      </c>
      <c r="J17" s="206">
        <v>239227</v>
      </c>
      <c r="K17" s="206">
        <v>1839</v>
      </c>
      <c r="L17" s="206">
        <v>2449</v>
      </c>
      <c r="M17" s="206">
        <v>78</v>
      </c>
      <c r="N17" s="206">
        <v>560597</v>
      </c>
      <c r="O17" s="206">
        <v>15437</v>
      </c>
      <c r="P17" s="206">
        <v>38549</v>
      </c>
      <c r="Q17" s="206">
        <v>51</v>
      </c>
      <c r="R17" s="206">
        <v>19273</v>
      </c>
      <c r="S17" s="206">
        <v>61</v>
      </c>
      <c r="T17" s="206">
        <v>65194</v>
      </c>
      <c r="U17" s="206">
        <v>3357</v>
      </c>
      <c r="V17" s="206">
        <f t="shared" si="3"/>
        <v>190163</v>
      </c>
      <c r="W17" s="206">
        <f t="shared" si="3"/>
        <v>1452</v>
      </c>
      <c r="X17" s="206">
        <v>113760</v>
      </c>
      <c r="Y17" s="206">
        <v>215</v>
      </c>
      <c r="Z17" s="206">
        <v>76403</v>
      </c>
      <c r="AA17" s="206">
        <v>1237</v>
      </c>
      <c r="AB17" s="206">
        <f t="shared" si="4"/>
        <v>84226</v>
      </c>
      <c r="AC17" s="206">
        <f t="shared" si="4"/>
        <v>1273</v>
      </c>
      <c r="AD17" s="207">
        <v>63940</v>
      </c>
      <c r="AE17" s="207">
        <v>945</v>
      </c>
      <c r="AF17" s="206">
        <v>20286</v>
      </c>
      <c r="AG17" s="206">
        <v>328</v>
      </c>
      <c r="AH17" s="204"/>
    </row>
    <row r="18" spans="1:34" ht="15.75" customHeight="1">
      <c r="A18" s="288" t="s">
        <v>199</v>
      </c>
      <c r="B18" s="275">
        <f t="shared" si="1"/>
        <v>13359867</v>
      </c>
      <c r="C18" s="275">
        <f t="shared" si="1"/>
        <v>175767</v>
      </c>
      <c r="D18" s="275">
        <f t="shared" si="2"/>
        <v>13029987</v>
      </c>
      <c r="E18" s="275">
        <f t="shared" si="2"/>
        <v>172654</v>
      </c>
      <c r="F18" s="275">
        <v>1207212</v>
      </c>
      <c r="G18" s="275">
        <v>4061</v>
      </c>
      <c r="H18" s="275">
        <v>10861576</v>
      </c>
      <c r="I18" s="275">
        <v>147591</v>
      </c>
      <c r="J18" s="275">
        <v>252506</v>
      </c>
      <c r="K18" s="275">
        <v>1956</v>
      </c>
      <c r="L18" s="275">
        <v>2449</v>
      </c>
      <c r="M18" s="275">
        <v>78</v>
      </c>
      <c r="N18" s="275">
        <v>562898</v>
      </c>
      <c r="O18" s="275">
        <v>15455</v>
      </c>
      <c r="P18" s="275">
        <v>51382</v>
      </c>
      <c r="Q18" s="275">
        <v>65</v>
      </c>
      <c r="R18" s="275">
        <v>26848</v>
      </c>
      <c r="S18" s="275">
        <v>87</v>
      </c>
      <c r="T18" s="275">
        <v>65116</v>
      </c>
      <c r="U18" s="275">
        <v>3361</v>
      </c>
      <c r="V18" s="275">
        <f t="shared" si="3"/>
        <v>225510</v>
      </c>
      <c r="W18" s="275">
        <f t="shared" si="3"/>
        <v>1550</v>
      </c>
      <c r="X18" s="275">
        <v>144951</v>
      </c>
      <c r="Y18" s="275">
        <v>262</v>
      </c>
      <c r="Z18" s="275">
        <v>80559</v>
      </c>
      <c r="AA18" s="275">
        <v>1288</v>
      </c>
      <c r="AB18" s="275">
        <f t="shared" si="4"/>
        <v>104370</v>
      </c>
      <c r="AC18" s="275">
        <f t="shared" si="4"/>
        <v>1563</v>
      </c>
      <c r="AD18" s="276">
        <v>84080</v>
      </c>
      <c r="AE18" s="276">
        <v>1230</v>
      </c>
      <c r="AF18" s="275">
        <v>20290</v>
      </c>
      <c r="AG18" s="275">
        <v>333</v>
      </c>
      <c r="AH18" s="204"/>
    </row>
    <row r="19" spans="1:34" ht="15.75" customHeight="1">
      <c r="A19" s="288" t="s">
        <v>200</v>
      </c>
      <c r="B19" s="275">
        <f t="shared" si="1"/>
        <v>13658657</v>
      </c>
      <c r="C19" s="275">
        <f t="shared" si="1"/>
        <v>178212</v>
      </c>
      <c r="D19" s="275">
        <f t="shared" si="2"/>
        <v>13262801</v>
      </c>
      <c r="E19" s="275">
        <f t="shared" si="2"/>
        <v>174518</v>
      </c>
      <c r="F19" s="275">
        <v>1388495</v>
      </c>
      <c r="G19" s="275">
        <v>4951</v>
      </c>
      <c r="H19" s="275">
        <v>10871028</v>
      </c>
      <c r="I19" s="275">
        <v>148308</v>
      </c>
      <c r="J19" s="275">
        <v>273844</v>
      </c>
      <c r="K19" s="275">
        <v>2156</v>
      </c>
      <c r="L19" s="275">
        <v>2449</v>
      </c>
      <c r="M19" s="275">
        <v>78</v>
      </c>
      <c r="N19" s="275">
        <v>569510</v>
      </c>
      <c r="O19" s="275">
        <v>15480</v>
      </c>
      <c r="P19" s="275">
        <v>59544</v>
      </c>
      <c r="Q19" s="275">
        <v>73</v>
      </c>
      <c r="R19" s="275">
        <v>32785</v>
      </c>
      <c r="S19" s="275">
        <v>105</v>
      </c>
      <c r="T19" s="275">
        <v>65146</v>
      </c>
      <c r="U19" s="275">
        <v>3367</v>
      </c>
      <c r="V19" s="275">
        <f t="shared" si="3"/>
        <v>264810</v>
      </c>
      <c r="W19" s="275">
        <f t="shared" si="3"/>
        <v>1677</v>
      </c>
      <c r="X19" s="275">
        <v>179273</v>
      </c>
      <c r="Y19" s="275">
        <v>319</v>
      </c>
      <c r="Z19" s="275">
        <v>85537</v>
      </c>
      <c r="AA19" s="275">
        <v>1358</v>
      </c>
      <c r="AB19" s="275">
        <f t="shared" si="4"/>
        <v>131046</v>
      </c>
      <c r="AC19" s="275">
        <f t="shared" si="4"/>
        <v>2017</v>
      </c>
      <c r="AD19" s="276">
        <v>109891</v>
      </c>
      <c r="AE19" s="276">
        <v>1664</v>
      </c>
      <c r="AF19" s="275">
        <v>21155</v>
      </c>
      <c r="AG19" s="275">
        <v>353</v>
      </c>
      <c r="AH19" s="204"/>
    </row>
    <row r="20" spans="1:34" ht="15.75" customHeight="1">
      <c r="A20" s="288" t="s">
        <v>201</v>
      </c>
      <c r="B20" s="275">
        <f t="shared" si="1"/>
        <v>26193810</v>
      </c>
      <c r="C20" s="275">
        <f t="shared" si="1"/>
        <v>351960</v>
      </c>
      <c r="D20" s="275">
        <f t="shared" si="2"/>
        <v>25365291</v>
      </c>
      <c r="E20" s="275">
        <f t="shared" si="2"/>
        <v>343163</v>
      </c>
      <c r="F20" s="275">
        <v>1581967</v>
      </c>
      <c r="G20" s="275">
        <v>5297</v>
      </c>
      <c r="H20" s="275">
        <v>22120641</v>
      </c>
      <c r="I20" s="275">
        <v>297038</v>
      </c>
      <c r="J20" s="275">
        <v>347728</v>
      </c>
      <c r="K20" s="275">
        <v>2722</v>
      </c>
      <c r="L20" s="275">
        <v>4743</v>
      </c>
      <c r="M20" s="275">
        <v>152</v>
      </c>
      <c r="N20" s="275">
        <v>1061667</v>
      </c>
      <c r="O20" s="275">
        <v>30732</v>
      </c>
      <c r="P20" s="275">
        <v>67087</v>
      </c>
      <c r="Q20" s="275">
        <v>80</v>
      </c>
      <c r="R20" s="275">
        <v>40964</v>
      </c>
      <c r="S20" s="275">
        <v>123</v>
      </c>
      <c r="T20" s="275">
        <v>140494</v>
      </c>
      <c r="U20" s="275">
        <v>7019</v>
      </c>
      <c r="V20" s="275">
        <f t="shared" si="3"/>
        <v>667737</v>
      </c>
      <c r="W20" s="275">
        <f t="shared" si="3"/>
        <v>6303</v>
      </c>
      <c r="X20" s="275">
        <v>208513</v>
      </c>
      <c r="Y20" s="275">
        <v>362</v>
      </c>
      <c r="Z20" s="275">
        <v>459224</v>
      </c>
      <c r="AA20" s="275">
        <v>5941</v>
      </c>
      <c r="AB20" s="275">
        <f t="shared" si="4"/>
        <v>160782</v>
      </c>
      <c r="AC20" s="275">
        <f t="shared" si="4"/>
        <v>2494</v>
      </c>
      <c r="AD20" s="276">
        <v>131536</v>
      </c>
      <c r="AE20" s="276">
        <v>2007</v>
      </c>
      <c r="AF20" s="275">
        <v>29246</v>
      </c>
      <c r="AG20" s="275">
        <v>487</v>
      </c>
      <c r="AH20" s="204"/>
    </row>
    <row r="21" spans="1:34" ht="15.75" customHeight="1">
      <c r="A21" s="288" t="s">
        <v>202</v>
      </c>
      <c r="B21" s="275">
        <f t="shared" si="1"/>
        <v>27264868</v>
      </c>
      <c r="C21" s="275">
        <f t="shared" si="1"/>
        <v>358373</v>
      </c>
      <c r="D21" s="275">
        <f t="shared" si="2"/>
        <v>26359496</v>
      </c>
      <c r="E21" s="275">
        <f t="shared" si="2"/>
        <v>348774</v>
      </c>
      <c r="F21" s="275">
        <v>1903264</v>
      </c>
      <c r="G21" s="275">
        <v>5831</v>
      </c>
      <c r="H21" s="275">
        <v>22542919</v>
      </c>
      <c r="I21" s="275">
        <v>300885</v>
      </c>
      <c r="J21" s="275">
        <v>466137</v>
      </c>
      <c r="K21" s="275">
        <v>3638</v>
      </c>
      <c r="L21" s="275">
        <v>4861</v>
      </c>
      <c r="M21" s="275">
        <v>153</v>
      </c>
      <c r="N21" s="275">
        <v>1157405</v>
      </c>
      <c r="O21" s="275">
        <v>30964</v>
      </c>
      <c r="P21" s="275">
        <v>97711</v>
      </c>
      <c r="Q21" s="275">
        <v>113</v>
      </c>
      <c r="R21" s="275">
        <v>46477</v>
      </c>
      <c r="S21" s="275">
        <v>135</v>
      </c>
      <c r="T21" s="275">
        <v>140722</v>
      </c>
      <c r="U21" s="275">
        <v>7055</v>
      </c>
      <c r="V21" s="275">
        <f t="shared" si="3"/>
        <v>700073</v>
      </c>
      <c r="W21" s="275">
        <f t="shared" si="3"/>
        <v>6431</v>
      </c>
      <c r="X21" s="275">
        <v>236582</v>
      </c>
      <c r="Y21" s="275">
        <v>412</v>
      </c>
      <c r="Z21" s="275">
        <v>463491</v>
      </c>
      <c r="AA21" s="275">
        <v>6019</v>
      </c>
      <c r="AB21" s="275">
        <f t="shared" si="4"/>
        <v>205299</v>
      </c>
      <c r="AC21" s="275">
        <f t="shared" si="4"/>
        <v>3168</v>
      </c>
      <c r="AD21" s="276">
        <v>165966</v>
      </c>
      <c r="AE21" s="276">
        <v>2499</v>
      </c>
      <c r="AF21" s="275">
        <v>39333</v>
      </c>
      <c r="AG21" s="275">
        <v>669</v>
      </c>
      <c r="AH21" s="204"/>
    </row>
    <row r="22" spans="1:34" ht="15.75" customHeight="1">
      <c r="A22" s="288" t="s">
        <v>229</v>
      </c>
      <c r="B22" s="275">
        <f t="shared" si="1"/>
        <v>27588354</v>
      </c>
      <c r="C22" s="275">
        <f t="shared" si="1"/>
        <v>360266</v>
      </c>
      <c r="D22" s="275">
        <f t="shared" si="2"/>
        <v>26617880</v>
      </c>
      <c r="E22" s="275">
        <f t="shared" si="2"/>
        <v>350208</v>
      </c>
      <c r="F22" s="275">
        <v>2063587</v>
      </c>
      <c r="G22" s="275">
        <v>6264</v>
      </c>
      <c r="H22" s="275">
        <v>22587004</v>
      </c>
      <c r="I22" s="275">
        <v>301535</v>
      </c>
      <c r="J22" s="275">
        <v>506452</v>
      </c>
      <c r="K22" s="275">
        <v>3928</v>
      </c>
      <c r="L22" s="275">
        <v>4933</v>
      </c>
      <c r="M22" s="275">
        <v>154</v>
      </c>
      <c r="N22" s="275">
        <v>1162702</v>
      </c>
      <c r="O22" s="275">
        <v>30982</v>
      </c>
      <c r="P22" s="275">
        <v>103321</v>
      </c>
      <c r="Q22" s="275">
        <v>119</v>
      </c>
      <c r="R22" s="275">
        <v>49045</v>
      </c>
      <c r="S22" s="275">
        <v>148</v>
      </c>
      <c r="T22" s="275">
        <v>140836</v>
      </c>
      <c r="U22" s="275">
        <v>7078</v>
      </c>
      <c r="V22" s="275">
        <f t="shared" si="3"/>
        <v>741726</v>
      </c>
      <c r="W22" s="275">
        <f t="shared" si="3"/>
        <v>6541</v>
      </c>
      <c r="X22" s="275">
        <v>274578</v>
      </c>
      <c r="Y22" s="275">
        <v>466</v>
      </c>
      <c r="Z22" s="275">
        <v>467148</v>
      </c>
      <c r="AA22" s="275">
        <v>6075</v>
      </c>
      <c r="AB22" s="275">
        <f t="shared" si="4"/>
        <v>228748</v>
      </c>
      <c r="AC22" s="275">
        <f t="shared" si="4"/>
        <v>3517</v>
      </c>
      <c r="AD22" s="276">
        <v>187741</v>
      </c>
      <c r="AE22" s="276">
        <v>2832</v>
      </c>
      <c r="AF22" s="275">
        <v>41007</v>
      </c>
      <c r="AG22" s="275">
        <v>685</v>
      </c>
      <c r="AH22" s="204"/>
    </row>
    <row r="23" spans="1:34" ht="15.75" customHeight="1">
      <c r="A23" s="288" t="s">
        <v>233</v>
      </c>
      <c r="B23" s="275">
        <f aca="true" t="shared" si="5" ref="B23:C25">D23++V23+AB23</f>
        <v>27833400</v>
      </c>
      <c r="C23" s="275">
        <f t="shared" si="5"/>
        <v>361905</v>
      </c>
      <c r="D23" s="275">
        <f aca="true" t="shared" si="6" ref="D23:E25">F23+H23+J23+N23+P23+L23+R23+T23</f>
        <v>26806916</v>
      </c>
      <c r="E23" s="275">
        <f t="shared" si="6"/>
        <v>351426</v>
      </c>
      <c r="F23" s="275">
        <v>2185769</v>
      </c>
      <c r="G23" s="275">
        <v>6789</v>
      </c>
      <c r="H23" s="275">
        <v>22611616</v>
      </c>
      <c r="I23" s="275">
        <v>302033</v>
      </c>
      <c r="J23" s="275">
        <v>523252</v>
      </c>
      <c r="K23" s="275">
        <v>4074</v>
      </c>
      <c r="L23" s="275">
        <v>4940</v>
      </c>
      <c r="M23" s="275">
        <v>155</v>
      </c>
      <c r="N23" s="275">
        <v>1166254</v>
      </c>
      <c r="O23" s="275">
        <v>30994</v>
      </c>
      <c r="P23" s="275">
        <v>114541</v>
      </c>
      <c r="Q23" s="275">
        <v>129</v>
      </c>
      <c r="R23" s="275">
        <v>59614</v>
      </c>
      <c r="S23" s="275">
        <v>169</v>
      </c>
      <c r="T23" s="275">
        <v>140930</v>
      </c>
      <c r="U23" s="275">
        <v>7083</v>
      </c>
      <c r="V23" s="275">
        <f t="shared" si="3"/>
        <v>775492</v>
      </c>
      <c r="W23" s="275">
        <f t="shared" si="3"/>
        <v>6656</v>
      </c>
      <c r="X23" s="275">
        <v>305630</v>
      </c>
      <c r="Y23" s="275">
        <v>520</v>
      </c>
      <c r="Z23" s="275">
        <v>469862</v>
      </c>
      <c r="AA23" s="275">
        <v>6136</v>
      </c>
      <c r="AB23" s="275">
        <f t="shared" si="4"/>
        <v>250992</v>
      </c>
      <c r="AC23" s="275">
        <f t="shared" si="4"/>
        <v>3823</v>
      </c>
      <c r="AD23" s="276">
        <v>209661</v>
      </c>
      <c r="AE23" s="276">
        <v>3132</v>
      </c>
      <c r="AF23" s="275">
        <v>41331</v>
      </c>
      <c r="AG23" s="275">
        <v>691</v>
      </c>
      <c r="AH23" s="204"/>
    </row>
    <row r="24" spans="1:34" ht="15.75" customHeight="1">
      <c r="A24" s="288" t="s">
        <v>236</v>
      </c>
      <c r="B24" s="275">
        <f t="shared" si="5"/>
        <v>28045337</v>
      </c>
      <c r="C24" s="275">
        <f t="shared" si="5"/>
        <v>363408</v>
      </c>
      <c r="D24" s="275">
        <f t="shared" si="6"/>
        <v>26978548</v>
      </c>
      <c r="E24" s="275">
        <f t="shared" si="6"/>
        <v>352593</v>
      </c>
      <c r="F24" s="275">
        <v>2282335</v>
      </c>
      <c r="G24" s="275">
        <v>7143</v>
      </c>
      <c r="H24" s="275">
        <v>22629434</v>
      </c>
      <c r="I24" s="275">
        <v>302556</v>
      </c>
      <c r="J24" s="275">
        <v>562101</v>
      </c>
      <c r="K24" s="275">
        <v>4326</v>
      </c>
      <c r="L24" s="275">
        <v>4940</v>
      </c>
      <c r="M24" s="275">
        <v>155</v>
      </c>
      <c r="N24" s="275">
        <v>1171516</v>
      </c>
      <c r="O24" s="275">
        <v>31009</v>
      </c>
      <c r="P24" s="275">
        <v>122319</v>
      </c>
      <c r="Q24" s="275">
        <v>137</v>
      </c>
      <c r="R24" s="275">
        <v>64951</v>
      </c>
      <c r="S24" s="275">
        <v>182</v>
      </c>
      <c r="T24" s="275">
        <v>140952</v>
      </c>
      <c r="U24" s="275">
        <v>7085</v>
      </c>
      <c r="V24" s="275">
        <f>+X24+Z24</f>
        <v>801145</v>
      </c>
      <c r="W24" s="275">
        <f>+Y24+AA24</f>
        <v>6737</v>
      </c>
      <c r="X24" s="275">
        <v>329938</v>
      </c>
      <c r="Y24" s="275">
        <v>557</v>
      </c>
      <c r="Z24" s="275">
        <v>471207</v>
      </c>
      <c r="AA24" s="275">
        <v>6180</v>
      </c>
      <c r="AB24" s="275">
        <f aca="true" t="shared" si="7" ref="AB24:AC26">AD24+AF24</f>
        <v>265644</v>
      </c>
      <c r="AC24" s="275">
        <f t="shared" si="7"/>
        <v>4078</v>
      </c>
      <c r="AD24" s="276">
        <v>223841</v>
      </c>
      <c r="AE24" s="276">
        <v>3379</v>
      </c>
      <c r="AF24" s="275">
        <v>41803</v>
      </c>
      <c r="AG24" s="275">
        <v>699</v>
      </c>
      <c r="AH24" s="204"/>
    </row>
    <row r="25" spans="1:34" ht="15.75" customHeight="1">
      <c r="A25" s="288" t="s">
        <v>241</v>
      </c>
      <c r="B25" s="275">
        <f t="shared" si="5"/>
        <v>28329014</v>
      </c>
      <c r="C25" s="275">
        <f t="shared" si="5"/>
        <v>365709</v>
      </c>
      <c r="D25" s="275">
        <f t="shared" si="6"/>
        <v>27205477</v>
      </c>
      <c r="E25" s="275">
        <f t="shared" si="6"/>
        <v>354496</v>
      </c>
      <c r="F25" s="275">
        <v>2433937</v>
      </c>
      <c r="G25" s="275">
        <v>7808</v>
      </c>
      <c r="H25" s="275">
        <v>22640846</v>
      </c>
      <c r="I25" s="275">
        <v>303427</v>
      </c>
      <c r="J25" s="275">
        <v>603735</v>
      </c>
      <c r="K25" s="275">
        <v>4639</v>
      </c>
      <c r="L25" s="275">
        <v>4958</v>
      </c>
      <c r="M25" s="275">
        <v>159</v>
      </c>
      <c r="N25" s="275">
        <v>1178926</v>
      </c>
      <c r="O25" s="275">
        <v>31027</v>
      </c>
      <c r="P25" s="275">
        <v>129911</v>
      </c>
      <c r="Q25" s="275">
        <v>147</v>
      </c>
      <c r="R25" s="275">
        <v>72213</v>
      </c>
      <c r="S25" s="275">
        <v>204</v>
      </c>
      <c r="T25" s="275">
        <v>140951</v>
      </c>
      <c r="U25" s="275">
        <v>7085</v>
      </c>
      <c r="V25" s="275">
        <f>+X25+Z25</f>
        <v>839636</v>
      </c>
      <c r="W25" s="275">
        <f>+Y25+AA25</f>
        <v>6845</v>
      </c>
      <c r="X25" s="275">
        <v>367122</v>
      </c>
      <c r="Y25" s="275">
        <v>614</v>
      </c>
      <c r="Z25" s="275">
        <v>472514</v>
      </c>
      <c r="AA25" s="275">
        <v>6231</v>
      </c>
      <c r="AB25" s="275">
        <f t="shared" si="7"/>
        <v>283901</v>
      </c>
      <c r="AC25" s="275">
        <f t="shared" si="7"/>
        <v>4368</v>
      </c>
      <c r="AD25" s="276">
        <v>240153</v>
      </c>
      <c r="AE25" s="276">
        <v>3635</v>
      </c>
      <c r="AF25" s="275">
        <v>43748</v>
      </c>
      <c r="AG25" s="275">
        <v>733</v>
      </c>
      <c r="AH25" s="204"/>
    </row>
    <row r="26" spans="1:34" s="211" customFormat="1" ht="15.75" customHeight="1">
      <c r="A26" s="208" t="s">
        <v>11</v>
      </c>
      <c r="B26" s="209"/>
      <c r="C26" s="209"/>
      <c r="D26" s="209">
        <f>F26+H26+J26+L26+N26+P26+R26+T26</f>
        <v>99.99999999999999</v>
      </c>
      <c r="E26" s="209">
        <f>G26+I26+K26+M26+O26+Q26+S26+U26</f>
        <v>100.00000000000003</v>
      </c>
      <c r="F26" s="209">
        <f>ROUND(F25/$D$25*100,2)</f>
        <v>8.95</v>
      </c>
      <c r="G26" s="209">
        <f>ROUND(G25/$E$25*100,2)</f>
        <v>2.2</v>
      </c>
      <c r="H26" s="290">
        <f>ROUND(H25/$D$25*100,2)-0.01</f>
        <v>83.21</v>
      </c>
      <c r="I26" s="290">
        <f>ROUND(I25/$E$25*100,2)+0.01</f>
        <v>85.60000000000001</v>
      </c>
      <c r="J26" s="209">
        <f>ROUND(J25/$D$25*100,2)</f>
        <v>2.22</v>
      </c>
      <c r="K26" s="209">
        <f>ROUND(K25/$E$25*100,2)</f>
        <v>1.31</v>
      </c>
      <c r="L26" s="209">
        <f>ROUND(L25/$D$25*100,2)</f>
        <v>0.02</v>
      </c>
      <c r="M26" s="209">
        <f>ROUND(M25/$E$25*100,2)</f>
        <v>0.04</v>
      </c>
      <c r="N26" s="209">
        <f>ROUND(N25/$D$25*100,2)</f>
        <v>4.33</v>
      </c>
      <c r="O26" s="209">
        <f>ROUND(O25/$E$25*100,2)</f>
        <v>8.75</v>
      </c>
      <c r="P26" s="209">
        <f>ROUND(P25/$D$25*100,2)</f>
        <v>0.48</v>
      </c>
      <c r="Q26" s="209">
        <f>ROUND(Q25/$E$25*100,2)</f>
        <v>0.04</v>
      </c>
      <c r="R26" s="209">
        <f>ROUND(R25/$D$25*100,2)</f>
        <v>0.27</v>
      </c>
      <c r="S26" s="209">
        <f>ROUND(S25/$E$25*100,2)</f>
        <v>0.06</v>
      </c>
      <c r="T26" s="209">
        <f>ROUND(T25/$D$25*100,2)</f>
        <v>0.52</v>
      </c>
      <c r="U26" s="209">
        <f>ROUND(U25/$E$25*100,2)</f>
        <v>2</v>
      </c>
      <c r="V26" s="209">
        <f>X26+Z26</f>
        <v>100</v>
      </c>
      <c r="W26" s="209">
        <f>Y26+AA26</f>
        <v>100</v>
      </c>
      <c r="X26" s="209">
        <f>ROUND(X25/$V$25*100,2)</f>
        <v>43.72</v>
      </c>
      <c r="Y26" s="209">
        <f>ROUND(Y25/$W$25*100,2)</f>
        <v>8.97</v>
      </c>
      <c r="Z26" s="209">
        <f>ROUND(Z25/$V$25*100,2)</f>
        <v>56.28</v>
      </c>
      <c r="AA26" s="209">
        <f>ROUND(AA25/$W$25*100,2)</f>
        <v>91.03</v>
      </c>
      <c r="AB26" s="209">
        <f t="shared" si="7"/>
        <v>100</v>
      </c>
      <c r="AC26" s="209">
        <f t="shared" si="7"/>
        <v>100</v>
      </c>
      <c r="AD26" s="209">
        <f>ROUND(AD25/$AB$25*100,2)</f>
        <v>84.59</v>
      </c>
      <c r="AE26" s="209">
        <f>ROUND(AE25/$AC$25*100,2)</f>
        <v>83.22</v>
      </c>
      <c r="AF26" s="209">
        <f>ROUND(AF25/$AB$25*100,2)</f>
        <v>15.41</v>
      </c>
      <c r="AG26" s="209">
        <f>ROUND(AG25/$AC$25*100,2)</f>
        <v>16.78</v>
      </c>
      <c r="AH26" s="210"/>
    </row>
    <row r="27" spans="1:34" s="187" customFormat="1" ht="15.75" customHeight="1">
      <c r="A27" s="212" t="s">
        <v>145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4"/>
      <c r="AF27" s="214"/>
      <c r="AG27" s="214"/>
      <c r="AH27" s="213"/>
    </row>
    <row r="28" spans="1:38" s="187" customFormat="1" ht="15.75" customHeight="1">
      <c r="A28" s="215" t="s">
        <v>146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G28" s="214"/>
      <c r="AH28" s="214"/>
      <c r="AI28" s="214"/>
      <c r="AJ28" s="214"/>
      <c r="AK28" s="214"/>
      <c r="AL28" s="213"/>
    </row>
    <row r="29" spans="1:44" s="187" customFormat="1" ht="15.75" customHeight="1">
      <c r="A29" s="215" t="s">
        <v>147</v>
      </c>
      <c r="B29" s="185"/>
      <c r="C29" s="185"/>
      <c r="D29" s="185"/>
      <c r="E29" s="185"/>
      <c r="F29" s="185"/>
      <c r="G29" s="185"/>
      <c r="R29" s="192"/>
      <c r="S29" s="192"/>
      <c r="AH29" s="216"/>
      <c r="AI29" s="216"/>
      <c r="AL29" s="214"/>
      <c r="AM29" s="214"/>
      <c r="AN29" s="214"/>
      <c r="AO29" s="214"/>
      <c r="AP29" s="214"/>
      <c r="AQ29" s="214"/>
      <c r="AR29" s="185"/>
    </row>
    <row r="30" spans="1:34" ht="15.75" customHeight="1">
      <c r="A30" s="215" t="s">
        <v>148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217"/>
    </row>
  </sheetData>
  <sheetProtection/>
  <mergeCells count="9">
    <mergeCell ref="A3:A5"/>
    <mergeCell ref="B3:C4"/>
    <mergeCell ref="N4:O4"/>
    <mergeCell ref="AD4:AE4"/>
    <mergeCell ref="V3:AA3"/>
    <mergeCell ref="D3:Q3"/>
    <mergeCell ref="R3:U3"/>
    <mergeCell ref="AB3:AG3"/>
    <mergeCell ref="AF4:AG4"/>
  </mergeCells>
  <printOptions horizontalCentered="1"/>
  <pageMargins left="0.3937007874015748" right="0" top="1.062992125984252" bottom="1.141732283464567" header="0.7480314960629921" footer="0.7480314960629921"/>
  <pageSetup horizontalDpi="600" verticalDpi="600" orientation="landscape" paperSize="9" scale="90" r:id="rId1"/>
  <colBreaks count="1" manualBreakCount="1">
    <brk id="17" max="7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29"/>
  <sheetViews>
    <sheetView zoomScale="120" zoomScaleNormal="120" zoomScalePageLayoutView="0" workbookViewId="0" topLeftCell="A4">
      <selection activeCell="H27" sqref="H27"/>
    </sheetView>
  </sheetViews>
  <sheetFormatPr defaultColWidth="9.00390625" defaultRowHeight="36" customHeight="1"/>
  <cols>
    <col min="1" max="1" width="10.00390625" style="136" customWidth="1"/>
    <col min="2" max="2" width="8.875" style="136" customWidth="1"/>
    <col min="3" max="3" width="7.50390625" style="136" customWidth="1"/>
    <col min="4" max="4" width="8.875" style="136" customWidth="1"/>
    <col min="5" max="5" width="6.375" style="136" customWidth="1"/>
    <col min="6" max="6" width="9.00390625" style="136" customWidth="1"/>
    <col min="7" max="7" width="6.375" style="136" customWidth="1"/>
    <col min="8" max="8" width="8.625" style="136" customWidth="1"/>
    <col min="9" max="9" width="6.375" style="136" customWidth="1"/>
    <col min="10" max="10" width="7.25390625" style="136" customWidth="1"/>
    <col min="11" max="11" width="5.75390625" style="136" customWidth="1"/>
    <col min="12" max="12" width="6.00390625" style="136" customWidth="1"/>
    <col min="13" max="13" width="5.75390625" style="136" customWidth="1"/>
    <col min="14" max="14" width="7.375" style="136" customWidth="1"/>
    <col min="15" max="15" width="6.375" style="136" customWidth="1"/>
    <col min="16" max="16" width="7.125" style="136" customWidth="1"/>
    <col min="17" max="17" width="6.375" style="136" customWidth="1"/>
    <col min="18" max="18" width="7.875" style="136" bestFit="1" customWidth="1"/>
    <col min="19" max="19" width="4.50390625" style="136" customWidth="1"/>
    <col min="20" max="20" width="5.875" style="136" customWidth="1"/>
    <col min="21" max="21" width="6.50390625" style="136" customWidth="1"/>
    <col min="22" max="22" width="7.125" style="136" customWidth="1"/>
    <col min="23" max="23" width="5.625" style="136" customWidth="1"/>
    <col min="24" max="24" width="7.125" style="136" customWidth="1"/>
    <col min="25" max="25" width="5.875" style="136" customWidth="1"/>
    <col min="26" max="26" width="6.50390625" style="136" customWidth="1"/>
    <col min="27" max="27" width="5.625" style="136" customWidth="1"/>
    <col min="28" max="28" width="7.00390625" style="136" customWidth="1"/>
    <col min="29" max="29" width="6.375" style="136" customWidth="1"/>
    <col min="30" max="30" width="7.125" style="136" customWidth="1"/>
    <col min="31" max="31" width="5.125" style="136" customWidth="1"/>
    <col min="32" max="32" width="6.375" style="136" customWidth="1"/>
    <col min="33" max="33" width="5.25390625" style="136" customWidth="1"/>
    <col min="34" max="16384" width="9.00390625" style="138" customWidth="1"/>
  </cols>
  <sheetData>
    <row r="1" spans="1:44" ht="18" customHeight="1">
      <c r="A1" s="139" t="s">
        <v>149</v>
      </c>
      <c r="B1" s="58"/>
      <c r="C1" s="58"/>
      <c r="D1" s="57"/>
      <c r="E1" s="134"/>
      <c r="F1" s="134"/>
      <c r="G1" s="134"/>
      <c r="H1" s="135"/>
      <c r="I1" s="135"/>
      <c r="N1" s="135"/>
      <c r="O1" s="135"/>
      <c r="R1" s="139" t="s">
        <v>150</v>
      </c>
      <c r="S1" s="135"/>
      <c r="AA1" s="57"/>
      <c r="AB1" s="57"/>
      <c r="AC1" s="57"/>
      <c r="AH1" s="137"/>
      <c r="AI1" s="140"/>
      <c r="AJ1" s="140"/>
      <c r="AK1" s="140"/>
      <c r="AL1" s="140"/>
      <c r="AM1" s="140"/>
      <c r="AN1" s="140"/>
      <c r="AO1" s="140"/>
      <c r="AP1" s="140"/>
      <c r="AQ1" s="140"/>
      <c r="AR1" s="140"/>
    </row>
    <row r="2" spans="1:34" ht="18" customHeight="1">
      <c r="A2" s="134"/>
      <c r="B2" s="134"/>
      <c r="C2" s="134"/>
      <c r="D2" s="134"/>
      <c r="E2" s="134"/>
      <c r="F2" s="134"/>
      <c r="G2" s="134"/>
      <c r="Q2" s="141" t="s">
        <v>151</v>
      </c>
      <c r="AC2" s="142" t="s">
        <v>152</v>
      </c>
      <c r="AD2"/>
      <c r="AF2" s="57"/>
      <c r="AG2" s="141" t="s">
        <v>151</v>
      </c>
      <c r="AH2" s="137"/>
    </row>
    <row r="3" spans="1:34" ht="15.75" customHeight="1">
      <c r="A3" s="143"/>
      <c r="B3" s="356" t="s">
        <v>153</v>
      </c>
      <c r="C3" s="309"/>
      <c r="D3" s="353" t="s">
        <v>170</v>
      </c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5"/>
      <c r="R3" s="350" t="s">
        <v>154</v>
      </c>
      <c r="S3" s="351"/>
      <c r="T3" s="351"/>
      <c r="U3" s="352"/>
      <c r="V3" s="353" t="s">
        <v>42</v>
      </c>
      <c r="W3" s="357"/>
      <c r="X3" s="357"/>
      <c r="Y3" s="357"/>
      <c r="Z3" s="357"/>
      <c r="AA3" s="358"/>
      <c r="AB3" s="353" t="s">
        <v>155</v>
      </c>
      <c r="AC3" s="354"/>
      <c r="AD3" s="354"/>
      <c r="AE3" s="354"/>
      <c r="AF3" s="354"/>
      <c r="AG3" s="355"/>
      <c r="AH3" s="137"/>
    </row>
    <row r="4" spans="1:34" ht="15.75" customHeight="1">
      <c r="A4" s="144" t="s">
        <v>156</v>
      </c>
      <c r="B4" s="310"/>
      <c r="C4" s="312"/>
      <c r="D4" s="145" t="s">
        <v>43</v>
      </c>
      <c r="E4" s="146"/>
      <c r="F4" s="145" t="s">
        <v>169</v>
      </c>
      <c r="G4" s="146"/>
      <c r="H4" s="145" t="s">
        <v>45</v>
      </c>
      <c r="I4" s="146"/>
      <c r="J4" s="145" t="s">
        <v>46</v>
      </c>
      <c r="K4" s="146"/>
      <c r="L4" s="147" t="s">
        <v>157</v>
      </c>
      <c r="M4" s="147"/>
      <c r="N4" s="353" t="s">
        <v>158</v>
      </c>
      <c r="O4" s="355"/>
      <c r="P4" s="148" t="s">
        <v>47</v>
      </c>
      <c r="Q4" s="148"/>
      <c r="R4" s="148" t="s">
        <v>50</v>
      </c>
      <c r="S4" s="148"/>
      <c r="T4" s="148" t="s">
        <v>51</v>
      </c>
      <c r="U4" s="148"/>
      <c r="V4" s="148" t="s">
        <v>43</v>
      </c>
      <c r="W4" s="148"/>
      <c r="X4" s="148" t="s">
        <v>48</v>
      </c>
      <c r="Y4" s="148"/>
      <c r="Z4" s="148" t="s">
        <v>49</v>
      </c>
      <c r="AA4" s="148"/>
      <c r="AB4" s="145" t="s">
        <v>159</v>
      </c>
      <c r="AC4" s="145"/>
      <c r="AD4" s="353" t="s">
        <v>160</v>
      </c>
      <c r="AE4" s="355"/>
      <c r="AF4" s="353" t="s">
        <v>161</v>
      </c>
      <c r="AG4" s="355"/>
      <c r="AH4" s="149"/>
    </row>
    <row r="5" spans="1:34" ht="15.75" customHeight="1">
      <c r="A5" s="150"/>
      <c r="B5" s="151" t="s">
        <v>52</v>
      </c>
      <c r="C5" s="151" t="s">
        <v>162</v>
      </c>
      <c r="D5" s="150" t="s">
        <v>52</v>
      </c>
      <c r="E5" s="151" t="s">
        <v>162</v>
      </c>
      <c r="F5" s="150" t="s">
        <v>52</v>
      </c>
      <c r="G5" s="151" t="s">
        <v>162</v>
      </c>
      <c r="H5" s="150" t="s">
        <v>52</v>
      </c>
      <c r="I5" s="151" t="s">
        <v>162</v>
      </c>
      <c r="J5" s="152" t="s">
        <v>52</v>
      </c>
      <c r="K5" s="151" t="s">
        <v>162</v>
      </c>
      <c r="L5" s="152" t="s">
        <v>52</v>
      </c>
      <c r="M5" s="151" t="s">
        <v>162</v>
      </c>
      <c r="N5" s="150" t="s">
        <v>52</v>
      </c>
      <c r="O5" s="151" t="s">
        <v>162</v>
      </c>
      <c r="P5" s="150" t="s">
        <v>52</v>
      </c>
      <c r="Q5" s="151" t="s">
        <v>162</v>
      </c>
      <c r="R5" s="150" t="s">
        <v>52</v>
      </c>
      <c r="S5" s="150" t="s">
        <v>162</v>
      </c>
      <c r="T5" s="150" t="s">
        <v>52</v>
      </c>
      <c r="U5" s="150" t="s">
        <v>162</v>
      </c>
      <c r="V5" s="150" t="s">
        <v>52</v>
      </c>
      <c r="W5" s="151" t="s">
        <v>162</v>
      </c>
      <c r="X5" s="150" t="s">
        <v>52</v>
      </c>
      <c r="Y5" s="151" t="s">
        <v>162</v>
      </c>
      <c r="Z5" s="150" t="s">
        <v>52</v>
      </c>
      <c r="AA5" s="151" t="s">
        <v>162</v>
      </c>
      <c r="AB5" s="150" t="s">
        <v>52</v>
      </c>
      <c r="AC5" s="151" t="s">
        <v>162</v>
      </c>
      <c r="AD5" s="150" t="s">
        <v>52</v>
      </c>
      <c r="AE5" s="151" t="s">
        <v>162</v>
      </c>
      <c r="AF5" s="150" t="s">
        <v>52</v>
      </c>
      <c r="AG5" s="151" t="s">
        <v>162</v>
      </c>
      <c r="AH5" s="149"/>
    </row>
    <row r="6" spans="1:34" ht="15.75" customHeight="1">
      <c r="A6" s="153" t="s">
        <v>163</v>
      </c>
      <c r="B6" s="154">
        <f>D6++V6+AB6</f>
        <v>38278</v>
      </c>
      <c r="C6" s="154">
        <f>E6++W6+AC6</f>
        <v>343</v>
      </c>
      <c r="D6" s="154">
        <f>F6+H6+J6+N6+P6+L6+R6+T6</f>
        <v>36739</v>
      </c>
      <c r="E6" s="154">
        <f>G6+I6+K6+O6+Q6+M6+S6+U6</f>
        <v>316</v>
      </c>
      <c r="F6" s="154">
        <v>17486</v>
      </c>
      <c r="G6" s="154">
        <v>20</v>
      </c>
      <c r="H6" s="154">
        <v>15565</v>
      </c>
      <c r="I6" s="154">
        <v>233</v>
      </c>
      <c r="J6" s="154">
        <v>542</v>
      </c>
      <c r="K6" s="154">
        <v>2</v>
      </c>
      <c r="L6" s="65">
        <v>0</v>
      </c>
      <c r="M6" s="65">
        <v>0</v>
      </c>
      <c r="N6" s="154">
        <v>3146</v>
      </c>
      <c r="O6" s="154">
        <v>61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154">
        <f>+X6+Z6</f>
        <v>411</v>
      </c>
      <c r="W6" s="154">
        <f>+Y6+AA6</f>
        <v>3</v>
      </c>
      <c r="X6" s="65">
        <v>0</v>
      </c>
      <c r="Y6" s="65">
        <v>0</v>
      </c>
      <c r="Z6" s="154">
        <v>411</v>
      </c>
      <c r="AA6" s="154">
        <v>3</v>
      </c>
      <c r="AB6" s="154">
        <f>AD6+AF6</f>
        <v>1128</v>
      </c>
      <c r="AC6" s="154">
        <f>AE6+AG6</f>
        <v>24</v>
      </c>
      <c r="AD6" s="154">
        <v>768</v>
      </c>
      <c r="AE6" s="154">
        <v>14</v>
      </c>
      <c r="AF6" s="154">
        <v>360</v>
      </c>
      <c r="AG6" s="154">
        <v>10</v>
      </c>
      <c r="AH6" s="155"/>
    </row>
    <row r="7" spans="1:34" ht="15.75" customHeight="1">
      <c r="A7" s="153" t="s">
        <v>164</v>
      </c>
      <c r="B7" s="154">
        <v>38022</v>
      </c>
      <c r="C7" s="154">
        <v>349</v>
      </c>
      <c r="D7" s="154">
        <v>35115</v>
      </c>
      <c r="E7" s="154">
        <v>330</v>
      </c>
      <c r="F7" s="154">
        <v>10083</v>
      </c>
      <c r="G7" s="154">
        <v>13</v>
      </c>
      <c r="H7" s="154">
        <v>19609</v>
      </c>
      <c r="I7" s="154">
        <v>247</v>
      </c>
      <c r="J7" s="154">
        <v>523</v>
      </c>
      <c r="K7" s="154">
        <v>1</v>
      </c>
      <c r="L7" s="65">
        <v>0</v>
      </c>
      <c r="M7" s="65">
        <v>0</v>
      </c>
      <c r="N7" s="154">
        <v>4900</v>
      </c>
      <c r="O7" s="154">
        <v>69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154">
        <v>2162</v>
      </c>
      <c r="W7" s="154">
        <v>7</v>
      </c>
      <c r="X7" s="154">
        <v>1482</v>
      </c>
      <c r="Y7" s="154">
        <v>3</v>
      </c>
      <c r="Z7" s="154">
        <v>680</v>
      </c>
      <c r="AA7" s="154">
        <v>4</v>
      </c>
      <c r="AB7" s="154">
        <v>745</v>
      </c>
      <c r="AC7" s="154">
        <v>12</v>
      </c>
      <c r="AD7" s="156">
        <v>175</v>
      </c>
      <c r="AE7" s="156">
        <v>4</v>
      </c>
      <c r="AF7" s="154">
        <v>570</v>
      </c>
      <c r="AG7" s="154">
        <v>8</v>
      </c>
      <c r="AH7" s="155"/>
    </row>
    <row r="8" spans="1:34" ht="15.75" customHeight="1">
      <c r="A8" s="153" t="s">
        <v>104</v>
      </c>
      <c r="B8" s="154">
        <v>61315</v>
      </c>
      <c r="C8" s="154">
        <v>464</v>
      </c>
      <c r="D8" s="154">
        <v>58284</v>
      </c>
      <c r="E8" s="154">
        <v>427</v>
      </c>
      <c r="F8" s="154">
        <v>29071</v>
      </c>
      <c r="G8" s="154">
        <v>32</v>
      </c>
      <c r="H8" s="154">
        <v>22505</v>
      </c>
      <c r="I8" s="154">
        <v>317</v>
      </c>
      <c r="J8" s="154">
        <v>1667</v>
      </c>
      <c r="K8" s="154">
        <v>5</v>
      </c>
      <c r="L8" s="65">
        <v>0</v>
      </c>
      <c r="M8" s="65">
        <v>0</v>
      </c>
      <c r="N8" s="154">
        <v>5041</v>
      </c>
      <c r="O8" s="154">
        <v>73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154">
        <v>1114</v>
      </c>
      <c r="W8" s="154">
        <v>5</v>
      </c>
      <c r="X8" s="154">
        <v>300</v>
      </c>
      <c r="Y8" s="154">
        <v>1</v>
      </c>
      <c r="Z8" s="154">
        <v>814</v>
      </c>
      <c r="AA8" s="154">
        <v>4</v>
      </c>
      <c r="AB8" s="154">
        <v>1917</v>
      </c>
      <c r="AC8" s="154">
        <v>32</v>
      </c>
      <c r="AD8" s="154">
        <v>1104</v>
      </c>
      <c r="AE8" s="154">
        <v>24</v>
      </c>
      <c r="AF8" s="154">
        <v>813</v>
      </c>
      <c r="AG8" s="154">
        <v>8</v>
      </c>
      <c r="AH8" s="155"/>
    </row>
    <row r="9" spans="1:34" s="170" customFormat="1" ht="15.75" customHeight="1">
      <c r="A9" s="153" t="s">
        <v>165</v>
      </c>
      <c r="B9" s="154">
        <v>72931</v>
      </c>
      <c r="C9" s="154">
        <v>629</v>
      </c>
      <c r="D9" s="154">
        <v>70323</v>
      </c>
      <c r="E9" s="154">
        <v>607</v>
      </c>
      <c r="F9" s="154">
        <v>32658</v>
      </c>
      <c r="G9" s="154">
        <v>41</v>
      </c>
      <c r="H9" s="154">
        <v>29699</v>
      </c>
      <c r="I9" s="154">
        <v>439</v>
      </c>
      <c r="J9" s="154">
        <v>934</v>
      </c>
      <c r="K9" s="154">
        <v>3</v>
      </c>
      <c r="L9" s="65">
        <v>0</v>
      </c>
      <c r="M9" s="65">
        <v>0</v>
      </c>
      <c r="N9" s="154">
        <v>7031</v>
      </c>
      <c r="O9" s="154">
        <v>121</v>
      </c>
      <c r="P9" s="65">
        <v>0</v>
      </c>
      <c r="Q9" s="65">
        <v>0</v>
      </c>
      <c r="R9" s="65">
        <v>0</v>
      </c>
      <c r="S9" s="65">
        <v>0</v>
      </c>
      <c r="T9" s="241">
        <v>1</v>
      </c>
      <c r="U9" s="65">
        <v>3</v>
      </c>
      <c r="V9" s="154">
        <v>839</v>
      </c>
      <c r="W9" s="154">
        <v>4</v>
      </c>
      <c r="X9" s="65">
        <v>0</v>
      </c>
      <c r="Y9" s="65">
        <v>0</v>
      </c>
      <c r="Z9" s="65">
        <v>839</v>
      </c>
      <c r="AA9" s="65">
        <v>4</v>
      </c>
      <c r="AB9" s="154">
        <v>1769</v>
      </c>
      <c r="AC9" s="154">
        <v>18</v>
      </c>
      <c r="AD9" s="65">
        <v>1314</v>
      </c>
      <c r="AE9" s="65">
        <v>12</v>
      </c>
      <c r="AF9" s="154">
        <v>455</v>
      </c>
      <c r="AG9" s="154">
        <v>6</v>
      </c>
      <c r="AH9" s="169"/>
    </row>
    <row r="10" spans="1:34" s="136" customFormat="1" ht="15.75" customHeight="1">
      <c r="A10" s="153" t="s">
        <v>171</v>
      </c>
      <c r="B10" s="154">
        <v>52682</v>
      </c>
      <c r="C10" s="154">
        <v>457</v>
      </c>
      <c r="D10" s="154">
        <v>50621</v>
      </c>
      <c r="E10" s="154">
        <v>431</v>
      </c>
      <c r="F10" s="154">
        <v>10490</v>
      </c>
      <c r="G10" s="154">
        <v>10</v>
      </c>
      <c r="H10" s="154">
        <v>32671</v>
      </c>
      <c r="I10" s="154">
        <v>313</v>
      </c>
      <c r="J10" s="154">
        <v>1326</v>
      </c>
      <c r="K10" s="154">
        <v>3</v>
      </c>
      <c r="L10" s="65">
        <v>0</v>
      </c>
      <c r="M10" s="65">
        <v>0</v>
      </c>
      <c r="N10" s="154">
        <v>5705</v>
      </c>
      <c r="O10" s="154">
        <v>88</v>
      </c>
      <c r="P10" s="65">
        <v>0</v>
      </c>
      <c r="Q10" s="65">
        <v>0</v>
      </c>
      <c r="R10" s="65">
        <v>0</v>
      </c>
      <c r="S10" s="65">
        <v>0</v>
      </c>
      <c r="T10" s="241">
        <v>429</v>
      </c>
      <c r="U10" s="65">
        <v>17</v>
      </c>
      <c r="V10" s="154">
        <v>839</v>
      </c>
      <c r="W10" s="154">
        <v>4</v>
      </c>
      <c r="X10" s="65">
        <v>0</v>
      </c>
      <c r="Y10" s="65">
        <v>0</v>
      </c>
      <c r="Z10" s="65">
        <v>839</v>
      </c>
      <c r="AA10" s="65">
        <v>4</v>
      </c>
      <c r="AB10" s="154">
        <v>1222</v>
      </c>
      <c r="AC10" s="154">
        <v>22</v>
      </c>
      <c r="AD10" s="65">
        <v>973</v>
      </c>
      <c r="AE10" s="65">
        <v>20</v>
      </c>
      <c r="AF10" s="154">
        <v>249</v>
      </c>
      <c r="AG10" s="154">
        <v>2</v>
      </c>
      <c r="AH10" s="160"/>
    </row>
    <row r="11" spans="1:34" s="134" customFormat="1" ht="15.75" customHeight="1">
      <c r="A11" s="153" t="s">
        <v>176</v>
      </c>
      <c r="B11" s="157">
        <v>55542</v>
      </c>
      <c r="C11" s="157">
        <v>466</v>
      </c>
      <c r="D11" s="157">
        <v>53308</v>
      </c>
      <c r="E11" s="157">
        <v>438</v>
      </c>
      <c r="F11" s="157">
        <v>11116</v>
      </c>
      <c r="G11" s="157">
        <v>13</v>
      </c>
      <c r="H11" s="157">
        <v>34052</v>
      </c>
      <c r="I11" s="157">
        <v>329</v>
      </c>
      <c r="J11" s="157">
        <v>864</v>
      </c>
      <c r="K11" s="157">
        <v>2</v>
      </c>
      <c r="L11" s="66">
        <v>0</v>
      </c>
      <c r="M11" s="66">
        <v>0</v>
      </c>
      <c r="N11" s="157">
        <v>7199</v>
      </c>
      <c r="O11" s="157">
        <v>90</v>
      </c>
      <c r="P11" s="66">
        <v>0</v>
      </c>
      <c r="Q11" s="66">
        <v>0</v>
      </c>
      <c r="R11" s="66">
        <v>0</v>
      </c>
      <c r="S11" s="66">
        <v>0</v>
      </c>
      <c r="T11" s="219">
        <v>77</v>
      </c>
      <c r="U11" s="66">
        <v>4</v>
      </c>
      <c r="V11" s="157">
        <v>839</v>
      </c>
      <c r="W11" s="157">
        <v>4</v>
      </c>
      <c r="X11" s="66">
        <v>0</v>
      </c>
      <c r="Y11" s="66">
        <v>0</v>
      </c>
      <c r="Z11" s="66">
        <v>839</v>
      </c>
      <c r="AA11" s="66">
        <v>4</v>
      </c>
      <c r="AB11" s="157">
        <v>1395</v>
      </c>
      <c r="AC11" s="157">
        <v>24</v>
      </c>
      <c r="AD11" s="66">
        <v>521</v>
      </c>
      <c r="AE11" s="66">
        <v>18</v>
      </c>
      <c r="AF11" s="157">
        <v>874</v>
      </c>
      <c r="AG11" s="157">
        <v>6</v>
      </c>
      <c r="AH11" s="160"/>
    </row>
    <row r="12" spans="1:34" s="134" customFormat="1" ht="15.75" customHeight="1">
      <c r="A12" s="286" t="s">
        <v>194</v>
      </c>
      <c r="B12" s="157">
        <f>D12++V12+AB12</f>
        <v>55542</v>
      </c>
      <c r="C12" s="157">
        <f>E12++W12+AC12</f>
        <v>466</v>
      </c>
      <c r="D12" s="157">
        <f>F12+H12+J12+N12+P12+L12+R12+T12</f>
        <v>53308</v>
      </c>
      <c r="E12" s="157">
        <f>G12+I12+K12+O12+Q12+M12+S12+U12</f>
        <v>438</v>
      </c>
      <c r="F12" s="157">
        <v>11116</v>
      </c>
      <c r="G12" s="157">
        <v>13</v>
      </c>
      <c r="H12" s="157">
        <f>34050+2</f>
        <v>34052</v>
      </c>
      <c r="I12" s="157">
        <v>329</v>
      </c>
      <c r="J12" s="157">
        <v>864</v>
      </c>
      <c r="K12" s="157">
        <v>2</v>
      </c>
      <c r="L12" s="66">
        <v>0</v>
      </c>
      <c r="M12" s="66">
        <v>0</v>
      </c>
      <c r="N12" s="157">
        <v>7199</v>
      </c>
      <c r="O12" s="157">
        <v>90</v>
      </c>
      <c r="P12" s="66">
        <v>0</v>
      </c>
      <c r="Q12" s="66">
        <v>0</v>
      </c>
      <c r="R12" s="66">
        <v>0</v>
      </c>
      <c r="S12" s="66">
        <v>0</v>
      </c>
      <c r="T12" s="219">
        <v>77</v>
      </c>
      <c r="U12" s="66">
        <v>4</v>
      </c>
      <c r="V12" s="157">
        <f>+X12+Z12</f>
        <v>839</v>
      </c>
      <c r="W12" s="157">
        <f>+Y12+AA12</f>
        <v>4</v>
      </c>
      <c r="X12" s="66">
        <v>0</v>
      </c>
      <c r="Y12" s="66">
        <v>0</v>
      </c>
      <c r="Z12" s="66">
        <v>839</v>
      </c>
      <c r="AA12" s="66">
        <v>4</v>
      </c>
      <c r="AB12" s="157">
        <f>AD12+AF12</f>
        <v>1395</v>
      </c>
      <c r="AC12" s="157">
        <f>AE12+AG12</f>
        <v>24</v>
      </c>
      <c r="AD12" s="66">
        <v>521</v>
      </c>
      <c r="AE12" s="66">
        <v>18</v>
      </c>
      <c r="AF12" s="157">
        <v>874</v>
      </c>
      <c r="AG12" s="157">
        <v>6</v>
      </c>
      <c r="AH12" s="160"/>
    </row>
    <row r="13" spans="1:34" s="134" customFormat="1" ht="15.75" customHeight="1">
      <c r="A13" s="153" t="s">
        <v>178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66"/>
      <c r="M13" s="66"/>
      <c r="N13" s="157"/>
      <c r="O13" s="157"/>
      <c r="P13" s="66"/>
      <c r="Q13" s="66"/>
      <c r="R13" s="66"/>
      <c r="S13" s="66"/>
      <c r="T13" s="219"/>
      <c r="U13" s="66"/>
      <c r="V13" s="157"/>
      <c r="W13" s="157"/>
      <c r="X13" s="66"/>
      <c r="Y13" s="66"/>
      <c r="Z13" s="66"/>
      <c r="AA13" s="66"/>
      <c r="AB13" s="157"/>
      <c r="AC13" s="157"/>
      <c r="AD13" s="66"/>
      <c r="AE13" s="66"/>
      <c r="AF13" s="157"/>
      <c r="AG13" s="157"/>
      <c r="AH13" s="160"/>
    </row>
    <row r="14" spans="1:48" s="134" customFormat="1" ht="15.75" customHeight="1">
      <c r="A14" s="286" t="s">
        <v>195</v>
      </c>
      <c r="B14" s="256">
        <f aca="true" t="shared" si="0" ref="B14:C22">D14++V14+AB14</f>
        <v>19489</v>
      </c>
      <c r="C14" s="256">
        <f t="shared" si="0"/>
        <v>207</v>
      </c>
      <c r="D14" s="256">
        <f aca="true" t="shared" si="1" ref="D14:E22">F14+H14+J14+N14+P14+L14+R14+T14</f>
        <v>19489</v>
      </c>
      <c r="E14" s="256">
        <f t="shared" si="1"/>
        <v>207</v>
      </c>
      <c r="F14" s="256">
        <v>0</v>
      </c>
      <c r="G14" s="256">
        <v>0</v>
      </c>
      <c r="H14" s="256">
        <v>17459</v>
      </c>
      <c r="I14" s="256">
        <v>161</v>
      </c>
      <c r="J14" s="256">
        <v>0</v>
      </c>
      <c r="K14" s="256">
        <v>0</v>
      </c>
      <c r="L14" s="257">
        <v>0</v>
      </c>
      <c r="M14" s="257">
        <v>0</v>
      </c>
      <c r="N14" s="256">
        <v>1991</v>
      </c>
      <c r="O14" s="256">
        <v>44</v>
      </c>
      <c r="P14" s="257">
        <v>0</v>
      </c>
      <c r="Q14" s="257">
        <v>0</v>
      </c>
      <c r="R14" s="257">
        <v>0</v>
      </c>
      <c r="S14" s="257">
        <v>0</v>
      </c>
      <c r="T14" s="257">
        <v>39</v>
      </c>
      <c r="U14" s="257">
        <v>2</v>
      </c>
      <c r="V14" s="256">
        <f aca="true" t="shared" si="2" ref="V14:W23">+X14+Z14</f>
        <v>0</v>
      </c>
      <c r="W14" s="256">
        <f t="shared" si="2"/>
        <v>0</v>
      </c>
      <c r="X14" s="257">
        <v>0</v>
      </c>
      <c r="Y14" s="257">
        <v>0</v>
      </c>
      <c r="Z14" s="257">
        <v>0</v>
      </c>
      <c r="AA14" s="257">
        <v>0</v>
      </c>
      <c r="AB14" s="256">
        <f aca="true" t="shared" si="3" ref="AB14:AC23">AD14+AF14</f>
        <v>0</v>
      </c>
      <c r="AC14" s="256">
        <f t="shared" si="3"/>
        <v>0</v>
      </c>
      <c r="AD14" s="257">
        <v>0</v>
      </c>
      <c r="AE14" s="257">
        <v>0</v>
      </c>
      <c r="AF14" s="256">
        <v>0</v>
      </c>
      <c r="AG14" s="256">
        <v>0</v>
      </c>
      <c r="AH14" s="258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</row>
    <row r="15" spans="1:48" s="134" customFormat="1" ht="15.75" customHeight="1">
      <c r="A15" s="286" t="s">
        <v>196</v>
      </c>
      <c r="B15" s="256">
        <f t="shared" si="0"/>
        <v>19693</v>
      </c>
      <c r="C15" s="256">
        <f t="shared" si="0"/>
        <v>216</v>
      </c>
      <c r="D15" s="256">
        <f t="shared" si="1"/>
        <v>19693</v>
      </c>
      <c r="E15" s="256">
        <f t="shared" si="1"/>
        <v>216</v>
      </c>
      <c r="F15" s="256">
        <v>0</v>
      </c>
      <c r="G15" s="256">
        <v>0</v>
      </c>
      <c r="H15" s="256">
        <v>17663</v>
      </c>
      <c r="I15" s="256">
        <v>170</v>
      </c>
      <c r="J15" s="256">
        <v>0</v>
      </c>
      <c r="K15" s="256">
        <v>0</v>
      </c>
      <c r="L15" s="257">
        <v>0</v>
      </c>
      <c r="M15" s="257">
        <v>0</v>
      </c>
      <c r="N15" s="256">
        <v>1991</v>
      </c>
      <c r="O15" s="256">
        <v>44</v>
      </c>
      <c r="P15" s="257">
        <v>0</v>
      </c>
      <c r="Q15" s="257">
        <v>0</v>
      </c>
      <c r="R15" s="257">
        <v>0</v>
      </c>
      <c r="S15" s="257">
        <v>0</v>
      </c>
      <c r="T15" s="257">
        <v>39</v>
      </c>
      <c r="U15" s="257">
        <v>2</v>
      </c>
      <c r="V15" s="256">
        <f t="shared" si="2"/>
        <v>0</v>
      </c>
      <c r="W15" s="256">
        <f t="shared" si="2"/>
        <v>0</v>
      </c>
      <c r="X15" s="257">
        <v>0</v>
      </c>
      <c r="Y15" s="257">
        <v>0</v>
      </c>
      <c r="Z15" s="257">
        <v>0</v>
      </c>
      <c r="AA15" s="257">
        <v>0</v>
      </c>
      <c r="AB15" s="256">
        <f t="shared" si="3"/>
        <v>0</v>
      </c>
      <c r="AC15" s="256">
        <f t="shared" si="3"/>
        <v>0</v>
      </c>
      <c r="AD15" s="257">
        <v>0</v>
      </c>
      <c r="AE15" s="257">
        <v>0</v>
      </c>
      <c r="AF15" s="256">
        <v>0</v>
      </c>
      <c r="AG15" s="256">
        <v>0</v>
      </c>
      <c r="AH15" s="258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</row>
    <row r="16" spans="1:48" s="134" customFormat="1" ht="15.75" customHeight="1">
      <c r="A16" s="286" t="s">
        <v>197</v>
      </c>
      <c r="B16" s="256">
        <f t="shared" si="0"/>
        <v>19831</v>
      </c>
      <c r="C16" s="256">
        <f t="shared" si="0"/>
        <v>219</v>
      </c>
      <c r="D16" s="256">
        <f t="shared" si="1"/>
        <v>19667</v>
      </c>
      <c r="E16" s="256">
        <f t="shared" si="1"/>
        <v>217</v>
      </c>
      <c r="F16" s="256">
        <v>0</v>
      </c>
      <c r="G16" s="256">
        <v>0</v>
      </c>
      <c r="H16" s="256">
        <v>17637</v>
      </c>
      <c r="I16" s="256">
        <v>171</v>
      </c>
      <c r="J16" s="256">
        <v>0</v>
      </c>
      <c r="K16" s="256">
        <v>0</v>
      </c>
      <c r="L16" s="257">
        <v>0</v>
      </c>
      <c r="M16" s="257">
        <v>0</v>
      </c>
      <c r="N16" s="256">
        <v>1991</v>
      </c>
      <c r="O16" s="256">
        <v>44</v>
      </c>
      <c r="P16" s="257">
        <v>0</v>
      </c>
      <c r="Q16" s="257">
        <v>0</v>
      </c>
      <c r="R16" s="257">
        <v>0</v>
      </c>
      <c r="S16" s="257">
        <v>0</v>
      </c>
      <c r="T16" s="257">
        <v>39</v>
      </c>
      <c r="U16" s="257">
        <v>2</v>
      </c>
      <c r="V16" s="256">
        <f t="shared" si="2"/>
        <v>0</v>
      </c>
      <c r="W16" s="256">
        <f t="shared" si="2"/>
        <v>0</v>
      </c>
      <c r="X16" s="257">
        <v>0</v>
      </c>
      <c r="Y16" s="257">
        <v>0</v>
      </c>
      <c r="Z16" s="257">
        <v>0</v>
      </c>
      <c r="AA16" s="257">
        <v>0</v>
      </c>
      <c r="AB16" s="256">
        <f t="shared" si="3"/>
        <v>164</v>
      </c>
      <c r="AC16" s="256">
        <f t="shared" si="3"/>
        <v>2</v>
      </c>
      <c r="AD16" s="257">
        <v>164</v>
      </c>
      <c r="AE16" s="257">
        <v>2</v>
      </c>
      <c r="AF16" s="256">
        <v>0</v>
      </c>
      <c r="AG16" s="256">
        <v>0</v>
      </c>
      <c r="AH16" s="258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</row>
    <row r="17" spans="1:48" s="134" customFormat="1" ht="15.75" customHeight="1">
      <c r="A17" s="286" t="s">
        <v>198</v>
      </c>
      <c r="B17" s="256">
        <f t="shared" si="0"/>
        <v>20201</v>
      </c>
      <c r="C17" s="256">
        <f t="shared" si="0"/>
        <v>220</v>
      </c>
      <c r="D17" s="256">
        <f t="shared" si="1"/>
        <v>20037</v>
      </c>
      <c r="E17" s="256">
        <f t="shared" si="1"/>
        <v>218</v>
      </c>
      <c r="F17" s="256">
        <v>0</v>
      </c>
      <c r="G17" s="256">
        <v>0</v>
      </c>
      <c r="H17" s="256">
        <v>17637</v>
      </c>
      <c r="I17" s="256">
        <v>171</v>
      </c>
      <c r="J17" s="256">
        <v>0</v>
      </c>
      <c r="K17" s="256">
        <v>0</v>
      </c>
      <c r="L17" s="257">
        <v>0</v>
      </c>
      <c r="M17" s="257">
        <v>0</v>
      </c>
      <c r="N17" s="256">
        <v>1991</v>
      </c>
      <c r="O17" s="256">
        <v>44</v>
      </c>
      <c r="P17" s="257">
        <v>370</v>
      </c>
      <c r="Q17" s="257">
        <v>1</v>
      </c>
      <c r="R17" s="257">
        <v>0</v>
      </c>
      <c r="S17" s="257">
        <v>0</v>
      </c>
      <c r="T17" s="257">
        <v>39</v>
      </c>
      <c r="U17" s="257">
        <v>2</v>
      </c>
      <c r="V17" s="256">
        <f t="shared" si="2"/>
        <v>0</v>
      </c>
      <c r="W17" s="256">
        <f t="shared" si="2"/>
        <v>0</v>
      </c>
      <c r="X17" s="257">
        <v>0</v>
      </c>
      <c r="Y17" s="257">
        <v>0</v>
      </c>
      <c r="Z17" s="257">
        <v>0</v>
      </c>
      <c r="AA17" s="257">
        <v>0</v>
      </c>
      <c r="AB17" s="256">
        <f t="shared" si="3"/>
        <v>164</v>
      </c>
      <c r="AC17" s="256">
        <f t="shared" si="3"/>
        <v>2</v>
      </c>
      <c r="AD17" s="257">
        <v>164</v>
      </c>
      <c r="AE17" s="257">
        <v>2</v>
      </c>
      <c r="AF17" s="256">
        <v>0</v>
      </c>
      <c r="AG17" s="256">
        <v>0</v>
      </c>
      <c r="AH17" s="258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</row>
    <row r="18" spans="1:48" s="134" customFormat="1" ht="15.75" customHeight="1">
      <c r="A18" s="286" t="s">
        <v>199</v>
      </c>
      <c r="B18" s="277">
        <f t="shared" si="0"/>
        <v>23057</v>
      </c>
      <c r="C18" s="277">
        <f t="shared" si="0"/>
        <v>239</v>
      </c>
      <c r="D18" s="277">
        <f t="shared" si="1"/>
        <v>22893</v>
      </c>
      <c r="E18" s="277">
        <f t="shared" si="1"/>
        <v>237</v>
      </c>
      <c r="F18" s="277">
        <v>2139</v>
      </c>
      <c r="G18" s="277">
        <v>4</v>
      </c>
      <c r="H18" s="277">
        <v>17799</v>
      </c>
      <c r="I18" s="277">
        <v>183</v>
      </c>
      <c r="J18" s="277">
        <v>555</v>
      </c>
      <c r="K18" s="277">
        <v>3</v>
      </c>
      <c r="L18" s="278">
        <v>0</v>
      </c>
      <c r="M18" s="278">
        <v>0</v>
      </c>
      <c r="N18" s="277">
        <v>1991</v>
      </c>
      <c r="O18" s="277">
        <v>44</v>
      </c>
      <c r="P18" s="278">
        <v>370</v>
      </c>
      <c r="Q18" s="278">
        <v>1</v>
      </c>
      <c r="R18" s="278">
        <v>0</v>
      </c>
      <c r="S18" s="278">
        <v>0</v>
      </c>
      <c r="T18" s="278">
        <v>39</v>
      </c>
      <c r="U18" s="278">
        <v>2</v>
      </c>
      <c r="V18" s="277">
        <f t="shared" si="2"/>
        <v>0</v>
      </c>
      <c r="W18" s="277">
        <f t="shared" si="2"/>
        <v>0</v>
      </c>
      <c r="X18" s="278">
        <v>0</v>
      </c>
      <c r="Y18" s="278">
        <v>0</v>
      </c>
      <c r="Z18" s="278">
        <v>0</v>
      </c>
      <c r="AA18" s="278">
        <v>0</v>
      </c>
      <c r="AB18" s="277">
        <f t="shared" si="3"/>
        <v>164</v>
      </c>
      <c r="AC18" s="277">
        <f t="shared" si="3"/>
        <v>2</v>
      </c>
      <c r="AD18" s="278">
        <v>164</v>
      </c>
      <c r="AE18" s="278">
        <v>2</v>
      </c>
      <c r="AF18" s="277">
        <v>0</v>
      </c>
      <c r="AG18" s="277">
        <v>0</v>
      </c>
      <c r="AH18" s="258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</row>
    <row r="19" spans="1:48" s="134" customFormat="1" ht="15.75" customHeight="1">
      <c r="A19" s="286" t="s">
        <v>200</v>
      </c>
      <c r="B19" s="277">
        <f t="shared" si="0"/>
        <v>29131</v>
      </c>
      <c r="C19" s="277">
        <f t="shared" si="0"/>
        <v>264</v>
      </c>
      <c r="D19" s="277">
        <f t="shared" si="1"/>
        <v>27668</v>
      </c>
      <c r="E19" s="277">
        <f t="shared" si="1"/>
        <v>256</v>
      </c>
      <c r="F19" s="277">
        <v>6578</v>
      </c>
      <c r="G19" s="277">
        <v>7</v>
      </c>
      <c r="H19" s="277">
        <v>17850</v>
      </c>
      <c r="I19" s="277">
        <v>195</v>
      </c>
      <c r="J19" s="277">
        <v>832</v>
      </c>
      <c r="K19" s="277">
        <v>4</v>
      </c>
      <c r="L19" s="278">
        <v>0</v>
      </c>
      <c r="M19" s="278">
        <v>0</v>
      </c>
      <c r="N19" s="277">
        <v>1991</v>
      </c>
      <c r="O19" s="277">
        <v>44</v>
      </c>
      <c r="P19" s="278">
        <v>370</v>
      </c>
      <c r="Q19" s="278">
        <v>1</v>
      </c>
      <c r="R19" s="278">
        <v>0</v>
      </c>
      <c r="S19" s="278">
        <v>0</v>
      </c>
      <c r="T19" s="278">
        <v>47</v>
      </c>
      <c r="U19" s="278">
        <v>5</v>
      </c>
      <c r="V19" s="277">
        <f t="shared" si="2"/>
        <v>0</v>
      </c>
      <c r="W19" s="277">
        <f t="shared" si="2"/>
        <v>0</v>
      </c>
      <c r="X19" s="278">
        <v>0</v>
      </c>
      <c r="Y19" s="278">
        <v>0</v>
      </c>
      <c r="Z19" s="278">
        <v>0</v>
      </c>
      <c r="AA19" s="278">
        <v>0</v>
      </c>
      <c r="AB19" s="277">
        <f t="shared" si="3"/>
        <v>1463</v>
      </c>
      <c r="AC19" s="277">
        <f t="shared" si="3"/>
        <v>8</v>
      </c>
      <c r="AD19" s="278">
        <v>1463</v>
      </c>
      <c r="AE19" s="278">
        <v>8</v>
      </c>
      <c r="AF19" s="277">
        <v>0</v>
      </c>
      <c r="AG19" s="277">
        <v>0</v>
      </c>
      <c r="AH19" s="258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</row>
    <row r="20" spans="1:48" s="134" customFormat="1" ht="15.75" customHeight="1">
      <c r="A20" s="286" t="s">
        <v>201</v>
      </c>
      <c r="B20" s="277">
        <f t="shared" si="0"/>
        <v>53623</v>
      </c>
      <c r="C20" s="277">
        <f t="shared" si="0"/>
        <v>487</v>
      </c>
      <c r="D20" s="277">
        <f t="shared" si="1"/>
        <v>51321</v>
      </c>
      <c r="E20" s="277">
        <f t="shared" si="1"/>
        <v>475</v>
      </c>
      <c r="F20" s="277">
        <v>9415</v>
      </c>
      <c r="G20" s="277">
        <v>9</v>
      </c>
      <c r="H20" s="277">
        <v>36114</v>
      </c>
      <c r="I20" s="277">
        <v>363</v>
      </c>
      <c r="J20" s="277">
        <v>1295</v>
      </c>
      <c r="K20" s="277">
        <v>5</v>
      </c>
      <c r="L20" s="278">
        <v>0</v>
      </c>
      <c r="M20" s="278">
        <v>0</v>
      </c>
      <c r="N20" s="277">
        <v>3983</v>
      </c>
      <c r="O20" s="277">
        <v>88</v>
      </c>
      <c r="P20" s="278">
        <v>370</v>
      </c>
      <c r="Q20" s="278">
        <v>1</v>
      </c>
      <c r="R20" s="278">
        <v>0</v>
      </c>
      <c r="S20" s="278">
        <v>0</v>
      </c>
      <c r="T20" s="278">
        <v>144</v>
      </c>
      <c r="U20" s="278">
        <v>9</v>
      </c>
      <c r="V20" s="277">
        <f t="shared" si="2"/>
        <v>839</v>
      </c>
      <c r="W20" s="277">
        <f t="shared" si="2"/>
        <v>4</v>
      </c>
      <c r="X20" s="278">
        <v>0</v>
      </c>
      <c r="Y20" s="278">
        <v>0</v>
      </c>
      <c r="Z20" s="278">
        <v>839</v>
      </c>
      <c r="AA20" s="278">
        <v>4</v>
      </c>
      <c r="AB20" s="277">
        <f t="shared" si="3"/>
        <v>1463</v>
      </c>
      <c r="AC20" s="277">
        <f t="shared" si="3"/>
        <v>8</v>
      </c>
      <c r="AD20" s="278">
        <v>1463</v>
      </c>
      <c r="AE20" s="278">
        <v>8</v>
      </c>
      <c r="AF20" s="277">
        <v>0</v>
      </c>
      <c r="AG20" s="277">
        <v>0</v>
      </c>
      <c r="AH20" s="258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</row>
    <row r="21" spans="1:48" s="134" customFormat="1" ht="15.75" customHeight="1">
      <c r="A21" s="286" t="s">
        <v>202</v>
      </c>
      <c r="B21" s="277">
        <f t="shared" si="0"/>
        <v>53057</v>
      </c>
      <c r="C21" s="277">
        <f t="shared" si="0"/>
        <v>494</v>
      </c>
      <c r="D21" s="277">
        <f t="shared" si="1"/>
        <v>50755</v>
      </c>
      <c r="E21" s="277">
        <f t="shared" si="1"/>
        <v>482</v>
      </c>
      <c r="F21" s="277">
        <v>9415</v>
      </c>
      <c r="G21" s="277">
        <v>9</v>
      </c>
      <c r="H21" s="277">
        <v>35548</v>
      </c>
      <c r="I21" s="277">
        <v>370</v>
      </c>
      <c r="J21" s="277">
        <v>1295</v>
      </c>
      <c r="K21" s="277">
        <v>5</v>
      </c>
      <c r="L21" s="278">
        <v>0</v>
      </c>
      <c r="M21" s="278">
        <v>0</v>
      </c>
      <c r="N21" s="277">
        <v>3983</v>
      </c>
      <c r="O21" s="277">
        <v>88</v>
      </c>
      <c r="P21" s="278">
        <v>370</v>
      </c>
      <c r="Q21" s="278">
        <v>1</v>
      </c>
      <c r="R21" s="278">
        <v>0</v>
      </c>
      <c r="S21" s="278">
        <v>0</v>
      </c>
      <c r="T21" s="278">
        <v>144</v>
      </c>
      <c r="U21" s="278">
        <v>9</v>
      </c>
      <c r="V21" s="277">
        <f t="shared" si="2"/>
        <v>839</v>
      </c>
      <c r="W21" s="277">
        <f t="shared" si="2"/>
        <v>4</v>
      </c>
      <c r="X21" s="278">
        <v>0</v>
      </c>
      <c r="Y21" s="278">
        <v>0</v>
      </c>
      <c r="Z21" s="278">
        <v>839</v>
      </c>
      <c r="AA21" s="278">
        <v>4</v>
      </c>
      <c r="AB21" s="277">
        <f t="shared" si="3"/>
        <v>1463</v>
      </c>
      <c r="AC21" s="277">
        <f t="shared" si="3"/>
        <v>8</v>
      </c>
      <c r="AD21" s="278">
        <v>1463</v>
      </c>
      <c r="AE21" s="278">
        <v>8</v>
      </c>
      <c r="AF21" s="277">
        <v>0</v>
      </c>
      <c r="AG21" s="277">
        <v>0</v>
      </c>
      <c r="AH21" s="258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</row>
    <row r="22" spans="1:48" s="134" customFormat="1" ht="15.75" customHeight="1">
      <c r="A22" s="286" t="s">
        <v>229</v>
      </c>
      <c r="B22" s="277">
        <f t="shared" si="0"/>
        <v>54875</v>
      </c>
      <c r="C22" s="277">
        <f t="shared" si="0"/>
        <v>506</v>
      </c>
      <c r="D22" s="277">
        <f t="shared" si="1"/>
        <v>52306</v>
      </c>
      <c r="E22" s="277">
        <f t="shared" si="1"/>
        <v>490</v>
      </c>
      <c r="F22" s="277">
        <v>10525</v>
      </c>
      <c r="G22" s="277">
        <v>10</v>
      </c>
      <c r="H22" s="277">
        <v>35989</v>
      </c>
      <c r="I22" s="277">
        <v>377</v>
      </c>
      <c r="J22" s="277">
        <v>1295</v>
      </c>
      <c r="K22" s="277">
        <v>5</v>
      </c>
      <c r="L22" s="278">
        <v>0</v>
      </c>
      <c r="M22" s="278">
        <v>0</v>
      </c>
      <c r="N22" s="277">
        <v>3983</v>
      </c>
      <c r="O22" s="277">
        <v>88</v>
      </c>
      <c r="P22" s="278">
        <v>370</v>
      </c>
      <c r="Q22" s="278">
        <v>1</v>
      </c>
      <c r="R22" s="278">
        <v>0</v>
      </c>
      <c r="S22" s="278">
        <v>0</v>
      </c>
      <c r="T22" s="278">
        <v>144</v>
      </c>
      <c r="U22" s="278">
        <v>9</v>
      </c>
      <c r="V22" s="277">
        <f t="shared" si="2"/>
        <v>839</v>
      </c>
      <c r="W22" s="277">
        <f t="shared" si="2"/>
        <v>4</v>
      </c>
      <c r="X22" s="278">
        <v>0</v>
      </c>
      <c r="Y22" s="278">
        <v>0</v>
      </c>
      <c r="Z22" s="278">
        <v>839</v>
      </c>
      <c r="AA22" s="278">
        <v>4</v>
      </c>
      <c r="AB22" s="277">
        <f t="shared" si="3"/>
        <v>1730</v>
      </c>
      <c r="AC22" s="277">
        <f t="shared" si="3"/>
        <v>12</v>
      </c>
      <c r="AD22" s="278">
        <v>1730</v>
      </c>
      <c r="AE22" s="278">
        <v>12</v>
      </c>
      <c r="AF22" s="277">
        <v>0</v>
      </c>
      <c r="AG22" s="277">
        <v>0</v>
      </c>
      <c r="AH22" s="258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</row>
    <row r="23" spans="1:48" s="134" customFormat="1" ht="15.75" customHeight="1">
      <c r="A23" s="286" t="s">
        <v>233</v>
      </c>
      <c r="B23" s="277">
        <f aca="true" t="shared" si="4" ref="B23:C25">D23++V23+AB23</f>
        <v>57034</v>
      </c>
      <c r="C23" s="277">
        <f t="shared" si="4"/>
        <v>515</v>
      </c>
      <c r="D23" s="277">
        <f aca="true" t="shared" si="5" ref="D23:E25">F23+H23+J23+N23+P23+L23+R23+T23</f>
        <v>54264</v>
      </c>
      <c r="E23" s="277">
        <f t="shared" si="5"/>
        <v>493</v>
      </c>
      <c r="F23" s="277">
        <v>12557</v>
      </c>
      <c r="G23" s="277">
        <v>12</v>
      </c>
      <c r="H23" s="277">
        <v>35915</v>
      </c>
      <c r="I23" s="277">
        <v>378</v>
      </c>
      <c r="J23" s="277">
        <v>1295</v>
      </c>
      <c r="K23" s="277">
        <v>5</v>
      </c>
      <c r="L23" s="278">
        <v>0</v>
      </c>
      <c r="M23" s="278">
        <v>0</v>
      </c>
      <c r="N23" s="277">
        <v>3983</v>
      </c>
      <c r="O23" s="277">
        <v>88</v>
      </c>
      <c r="P23" s="278">
        <v>370</v>
      </c>
      <c r="Q23" s="278">
        <v>1</v>
      </c>
      <c r="R23" s="278">
        <v>0</v>
      </c>
      <c r="S23" s="278">
        <v>0</v>
      </c>
      <c r="T23" s="278">
        <v>144</v>
      </c>
      <c r="U23" s="278">
        <v>9</v>
      </c>
      <c r="V23" s="277">
        <f t="shared" si="2"/>
        <v>839</v>
      </c>
      <c r="W23" s="277">
        <f t="shared" si="2"/>
        <v>4</v>
      </c>
      <c r="X23" s="278">
        <v>0</v>
      </c>
      <c r="Y23" s="278">
        <v>0</v>
      </c>
      <c r="Z23" s="278">
        <v>839</v>
      </c>
      <c r="AA23" s="278">
        <v>4</v>
      </c>
      <c r="AB23" s="277">
        <f t="shared" si="3"/>
        <v>1931</v>
      </c>
      <c r="AC23" s="277">
        <f t="shared" si="3"/>
        <v>18</v>
      </c>
      <c r="AD23" s="278">
        <v>1931</v>
      </c>
      <c r="AE23" s="278">
        <v>18</v>
      </c>
      <c r="AF23" s="277">
        <v>0</v>
      </c>
      <c r="AG23" s="277">
        <v>0</v>
      </c>
      <c r="AH23" s="258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</row>
    <row r="24" spans="1:48" s="134" customFormat="1" ht="15.75" customHeight="1">
      <c r="A24" s="286" t="s">
        <v>236</v>
      </c>
      <c r="B24" s="277">
        <f t="shared" si="4"/>
        <v>58180</v>
      </c>
      <c r="C24" s="277">
        <f t="shared" si="4"/>
        <v>519</v>
      </c>
      <c r="D24" s="277">
        <f t="shared" si="5"/>
        <v>55410</v>
      </c>
      <c r="E24" s="277">
        <f t="shared" si="5"/>
        <v>497</v>
      </c>
      <c r="F24" s="277">
        <v>12557</v>
      </c>
      <c r="G24" s="277">
        <v>12</v>
      </c>
      <c r="H24" s="277">
        <v>35922</v>
      </c>
      <c r="I24" s="277">
        <v>380</v>
      </c>
      <c r="J24" s="277">
        <v>1295</v>
      </c>
      <c r="K24" s="277">
        <v>5</v>
      </c>
      <c r="L24" s="278">
        <v>0</v>
      </c>
      <c r="M24" s="278">
        <v>0</v>
      </c>
      <c r="N24" s="277">
        <v>5122</v>
      </c>
      <c r="O24" s="277">
        <v>90</v>
      </c>
      <c r="P24" s="278">
        <v>370</v>
      </c>
      <c r="Q24" s="278">
        <v>1</v>
      </c>
      <c r="R24" s="278">
        <v>0</v>
      </c>
      <c r="S24" s="278">
        <v>0</v>
      </c>
      <c r="T24" s="278">
        <v>144</v>
      </c>
      <c r="U24" s="278">
        <v>9</v>
      </c>
      <c r="V24" s="277">
        <v>839</v>
      </c>
      <c r="W24" s="277">
        <v>4</v>
      </c>
      <c r="X24" s="278">
        <v>0</v>
      </c>
      <c r="Y24" s="278">
        <v>0</v>
      </c>
      <c r="Z24" s="278">
        <v>839</v>
      </c>
      <c r="AA24" s="278">
        <v>4</v>
      </c>
      <c r="AB24" s="277">
        <v>1931</v>
      </c>
      <c r="AC24" s="277">
        <v>18</v>
      </c>
      <c r="AD24" s="278">
        <v>1931</v>
      </c>
      <c r="AE24" s="278">
        <v>18</v>
      </c>
      <c r="AF24" s="277">
        <v>0</v>
      </c>
      <c r="AG24" s="277">
        <v>0</v>
      </c>
      <c r="AH24" s="258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</row>
    <row r="25" spans="1:48" s="134" customFormat="1" ht="15.75" customHeight="1">
      <c r="A25" s="286" t="s">
        <v>241</v>
      </c>
      <c r="B25" s="277">
        <f t="shared" si="4"/>
        <v>58267</v>
      </c>
      <c r="C25" s="277">
        <f t="shared" si="4"/>
        <v>522</v>
      </c>
      <c r="D25" s="277">
        <f t="shared" si="5"/>
        <v>55392</v>
      </c>
      <c r="E25" s="277">
        <f t="shared" si="5"/>
        <v>498</v>
      </c>
      <c r="F25" s="277">
        <v>12557</v>
      </c>
      <c r="G25" s="277">
        <v>12</v>
      </c>
      <c r="H25" s="277">
        <v>35904</v>
      </c>
      <c r="I25" s="277">
        <v>381</v>
      </c>
      <c r="J25" s="277">
        <v>1295</v>
      </c>
      <c r="K25" s="277">
        <v>5</v>
      </c>
      <c r="L25" s="278">
        <v>0</v>
      </c>
      <c r="M25" s="278">
        <v>0</v>
      </c>
      <c r="N25" s="277">
        <v>5122</v>
      </c>
      <c r="O25" s="277">
        <v>90</v>
      </c>
      <c r="P25" s="278">
        <v>370</v>
      </c>
      <c r="Q25" s="278">
        <v>1</v>
      </c>
      <c r="R25" s="278">
        <v>0</v>
      </c>
      <c r="S25" s="278">
        <v>0</v>
      </c>
      <c r="T25" s="278">
        <v>144</v>
      </c>
      <c r="U25" s="278">
        <v>9</v>
      </c>
      <c r="V25" s="277">
        <v>839</v>
      </c>
      <c r="W25" s="277">
        <v>4</v>
      </c>
      <c r="X25" s="278">
        <v>0</v>
      </c>
      <c r="Y25" s="278">
        <v>0</v>
      </c>
      <c r="Z25" s="278">
        <v>839</v>
      </c>
      <c r="AA25" s="278">
        <v>4</v>
      </c>
      <c r="AB25" s="277">
        <f>AD25+AF25</f>
        <v>2036</v>
      </c>
      <c r="AC25" s="277">
        <f>AE25+AG25</f>
        <v>20</v>
      </c>
      <c r="AD25" s="278">
        <v>2036</v>
      </c>
      <c r="AE25" s="278">
        <v>20</v>
      </c>
      <c r="AF25" s="277">
        <v>0</v>
      </c>
      <c r="AG25" s="277">
        <v>0</v>
      </c>
      <c r="AH25" s="258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</row>
    <row r="26" spans="1:34" s="172" customFormat="1" ht="15.75" customHeight="1">
      <c r="A26" s="208" t="s">
        <v>11</v>
      </c>
      <c r="B26" s="262"/>
      <c r="C26" s="262"/>
      <c r="D26" s="263">
        <f>F26+H26+J26+L26+N26+P26+R26+T26</f>
        <v>100</v>
      </c>
      <c r="E26" s="263">
        <f>G26+I26+K26+M26+O26+Q26+S26+U26</f>
        <v>100.00000000000001</v>
      </c>
      <c r="F26" s="264">
        <f>ROUND(F25/$D$25*100,2)</f>
        <v>22.67</v>
      </c>
      <c r="G26" s="264">
        <f>ROUND(G25/$E$25*100,2)</f>
        <v>2.41</v>
      </c>
      <c r="H26" s="291">
        <f>ROUND(H25/$D$25*100,2)-0.01</f>
        <v>64.80999999999999</v>
      </c>
      <c r="I26" s="264">
        <f>ROUND(I25/$E$25*100,2)</f>
        <v>76.51</v>
      </c>
      <c r="J26" s="264">
        <f>ROUND(J25/$D$25*100,2)</f>
        <v>2.34</v>
      </c>
      <c r="K26" s="264">
        <f>ROUND(K25/$E$25*100,2)</f>
        <v>1</v>
      </c>
      <c r="L26" s="264">
        <f>ROUND(L25/$D$25*100,2)</f>
        <v>0</v>
      </c>
      <c r="M26" s="264">
        <f>ROUND(M24/$E$24*100,2)</f>
        <v>0</v>
      </c>
      <c r="N26" s="264">
        <f>ROUND(N25/$D$25*100,2)</f>
        <v>9.25</v>
      </c>
      <c r="O26" s="264">
        <f>ROUND(O25/$E$25*100,2)</f>
        <v>18.07</v>
      </c>
      <c r="P26" s="264">
        <f>ROUND(P25/$D$25*100,2)</f>
        <v>0.67</v>
      </c>
      <c r="Q26" s="264">
        <f>ROUND(Q25/$E$25*100,2)</f>
        <v>0.2</v>
      </c>
      <c r="R26" s="264">
        <f>ROUND(R25/$D$25*100,2)</f>
        <v>0</v>
      </c>
      <c r="S26" s="264">
        <f>ROUND(S25/$E$25*100,2)</f>
        <v>0</v>
      </c>
      <c r="T26" s="264">
        <f>ROUND(T25/$D$25*100,2)</f>
        <v>0.26</v>
      </c>
      <c r="U26" s="264">
        <f>ROUND(U25/$E$25*100,2)</f>
        <v>1.81</v>
      </c>
      <c r="V26" s="263">
        <f>X26+Z26</f>
        <v>100</v>
      </c>
      <c r="W26" s="263">
        <f>Y26+AA26</f>
        <v>100</v>
      </c>
      <c r="X26" s="264">
        <f>ROUND(X25/$V$25*100,2)</f>
        <v>0</v>
      </c>
      <c r="Y26" s="264">
        <f>ROUND(Y25/$W$25*100,2)</f>
        <v>0</v>
      </c>
      <c r="Z26" s="264">
        <f>ROUND(Z25/$V$25*100,2)</f>
        <v>100</v>
      </c>
      <c r="AA26" s="264">
        <f>ROUND(AA25/$W$25*100,2)</f>
        <v>100</v>
      </c>
      <c r="AB26" s="263">
        <f>AD26+AF26</f>
        <v>100</v>
      </c>
      <c r="AC26" s="263">
        <f>AE26+AG26</f>
        <v>100</v>
      </c>
      <c r="AD26" s="264">
        <f>ROUND(AD25/$AB$25*100,2)</f>
        <v>100</v>
      </c>
      <c r="AE26" s="264">
        <f>ROUND(AE25/$AC$25*100,2)</f>
        <v>100</v>
      </c>
      <c r="AF26" s="264">
        <f>ROUND(AF25/$AB$25*100,2)</f>
        <v>0</v>
      </c>
      <c r="AG26" s="264">
        <f>ROUND(AG25/$AC$25*100,2)</f>
        <v>0</v>
      </c>
      <c r="AH26" s="171"/>
    </row>
    <row r="27" spans="1:34" s="136" customFormat="1" ht="15.75" customHeight="1">
      <c r="A27" s="158" t="s">
        <v>166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60"/>
      <c r="AF27" s="160"/>
      <c r="AG27" s="160"/>
      <c r="AH27" s="159"/>
    </row>
    <row r="28" spans="1:44" s="136" customFormat="1" ht="15.75" customHeight="1">
      <c r="A28" s="161" t="s">
        <v>167</v>
      </c>
      <c r="B28" s="134"/>
      <c r="C28" s="134"/>
      <c r="D28" s="134"/>
      <c r="E28" s="134"/>
      <c r="F28" s="134"/>
      <c r="G28" s="134"/>
      <c r="R28" s="141"/>
      <c r="S28" s="141"/>
      <c r="AH28" s="162"/>
      <c r="AI28" s="162"/>
      <c r="AL28" s="160"/>
      <c r="AM28" s="160"/>
      <c r="AN28" s="160"/>
      <c r="AO28" s="160"/>
      <c r="AP28" s="160"/>
      <c r="AQ28" s="160"/>
      <c r="AR28" s="134"/>
    </row>
    <row r="29" spans="1:34" ht="16.5">
      <c r="A29" s="161" t="s">
        <v>168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63"/>
    </row>
  </sheetData>
  <sheetProtection/>
  <mergeCells count="8">
    <mergeCell ref="B3:C4"/>
    <mergeCell ref="D3:Q3"/>
    <mergeCell ref="R3:U3"/>
    <mergeCell ref="V3:AA3"/>
    <mergeCell ref="AB3:AG3"/>
    <mergeCell ref="N4:O4"/>
    <mergeCell ref="AD4:AE4"/>
    <mergeCell ref="AF4:AG4"/>
  </mergeCells>
  <printOptions horizontalCentered="1"/>
  <pageMargins left="0.3937007874015748" right="0.5118110236220472" top="0.6692913385826772" bottom="0.9448818897637796" header="0.7480314960629921" footer="0.748031496062992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29"/>
  <sheetViews>
    <sheetView zoomScale="120" zoomScaleNormal="120" zoomScalePageLayoutView="0" workbookViewId="0" topLeftCell="B1">
      <selection activeCell="I27" sqref="I27"/>
    </sheetView>
  </sheetViews>
  <sheetFormatPr defaultColWidth="9.00390625" defaultRowHeight="36" customHeight="1"/>
  <cols>
    <col min="1" max="1" width="10.00390625" style="83" customWidth="1"/>
    <col min="2" max="2" width="8.875" style="83" customWidth="1"/>
    <col min="3" max="3" width="7.50390625" style="83" customWidth="1"/>
    <col min="4" max="4" width="8.875" style="83" customWidth="1"/>
    <col min="5" max="5" width="6.75390625" style="83" customWidth="1"/>
    <col min="6" max="6" width="9.00390625" style="83" customWidth="1"/>
    <col min="7" max="7" width="6.375" style="83" customWidth="1"/>
    <col min="8" max="8" width="8.25390625" style="83" customWidth="1"/>
    <col min="9" max="9" width="7.125" style="83" customWidth="1"/>
    <col min="10" max="10" width="7.25390625" style="83" customWidth="1"/>
    <col min="11" max="11" width="5.75390625" style="83" customWidth="1"/>
    <col min="12" max="12" width="6.00390625" style="83" customWidth="1"/>
    <col min="13" max="13" width="5.75390625" style="83" customWidth="1"/>
    <col min="14" max="14" width="7.375" style="83" customWidth="1"/>
    <col min="15" max="15" width="6.375" style="83" customWidth="1"/>
    <col min="16" max="16" width="7.125" style="83" customWidth="1"/>
    <col min="17" max="17" width="6.375" style="83" customWidth="1"/>
    <col min="18" max="18" width="7.00390625" style="83" bestFit="1" customWidth="1"/>
    <col min="19" max="19" width="4.625" style="83" customWidth="1"/>
    <col min="20" max="20" width="6.375" style="83" customWidth="1"/>
    <col min="21" max="21" width="6.25390625" style="83" customWidth="1"/>
    <col min="22" max="22" width="7.125" style="83" customWidth="1"/>
    <col min="23" max="23" width="5.625" style="83" customWidth="1"/>
    <col min="24" max="24" width="7.125" style="83" customWidth="1"/>
    <col min="25" max="25" width="4.875" style="83" customWidth="1"/>
    <col min="26" max="26" width="7.25390625" style="83" customWidth="1"/>
    <col min="27" max="27" width="6.75390625" style="83" bestFit="1" customWidth="1"/>
    <col min="28" max="28" width="7.00390625" style="83" customWidth="1"/>
    <col min="29" max="29" width="6.375" style="83" customWidth="1"/>
    <col min="30" max="30" width="7.875" style="83" bestFit="1" customWidth="1"/>
    <col min="31" max="31" width="6.75390625" style="83" bestFit="1" customWidth="1"/>
    <col min="32" max="32" width="6.375" style="83" customWidth="1"/>
    <col min="33" max="33" width="5.25390625" style="83" customWidth="1"/>
    <col min="34" max="16384" width="9.00390625" style="11" customWidth="1"/>
  </cols>
  <sheetData>
    <row r="1" spans="1:44" ht="18" customHeight="1">
      <c r="A1" s="33" t="s">
        <v>74</v>
      </c>
      <c r="B1" s="58"/>
      <c r="C1" s="58"/>
      <c r="D1" s="57"/>
      <c r="E1" s="67"/>
      <c r="F1" s="67"/>
      <c r="G1" s="67"/>
      <c r="H1" s="68"/>
      <c r="I1" s="68"/>
      <c r="J1" s="69"/>
      <c r="K1" s="69"/>
      <c r="L1" s="69"/>
      <c r="M1" s="69"/>
      <c r="N1" s="68"/>
      <c r="O1" s="68"/>
      <c r="P1" s="69"/>
      <c r="Q1" s="69"/>
      <c r="R1" s="33" t="s">
        <v>80</v>
      </c>
      <c r="S1" s="68"/>
      <c r="T1" s="69"/>
      <c r="U1" s="69"/>
      <c r="V1" s="69"/>
      <c r="W1" s="69"/>
      <c r="X1" s="69"/>
      <c r="Y1" s="69"/>
      <c r="Z1" s="69"/>
      <c r="AA1" s="57"/>
      <c r="AB1" s="57"/>
      <c r="AC1" s="57"/>
      <c r="AD1" s="69"/>
      <c r="AE1" s="69"/>
      <c r="AF1" s="69"/>
      <c r="AG1" s="69"/>
      <c r="AH1" s="3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8" customHeight="1">
      <c r="A2" s="67"/>
      <c r="B2" s="67"/>
      <c r="C2" s="67"/>
      <c r="D2" s="67"/>
      <c r="E2" s="67"/>
      <c r="F2" s="67"/>
      <c r="G2" s="67"/>
      <c r="H2" s="69"/>
      <c r="I2" s="69"/>
      <c r="J2" s="69"/>
      <c r="K2" s="69"/>
      <c r="L2" s="69"/>
      <c r="M2" s="69"/>
      <c r="N2" s="69"/>
      <c r="O2" s="69"/>
      <c r="P2" s="69"/>
      <c r="Q2" s="92" t="s">
        <v>94</v>
      </c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119" t="s">
        <v>68</v>
      </c>
      <c r="AD2"/>
      <c r="AE2" s="69"/>
      <c r="AF2" s="57"/>
      <c r="AG2" s="92" t="s">
        <v>94</v>
      </c>
      <c r="AH2" s="32"/>
    </row>
    <row r="3" spans="1:34" ht="15.75" customHeight="1">
      <c r="A3" s="70"/>
      <c r="B3" s="359" t="s">
        <v>53</v>
      </c>
      <c r="C3" s="309"/>
      <c r="D3" s="360" t="s">
        <v>64</v>
      </c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2"/>
      <c r="R3" s="350" t="s">
        <v>95</v>
      </c>
      <c r="S3" s="351"/>
      <c r="T3" s="351"/>
      <c r="U3" s="352"/>
      <c r="V3" s="360" t="s">
        <v>42</v>
      </c>
      <c r="W3" s="351"/>
      <c r="X3" s="351"/>
      <c r="Y3" s="351"/>
      <c r="Z3" s="351"/>
      <c r="AA3" s="352"/>
      <c r="AB3" s="360" t="s">
        <v>67</v>
      </c>
      <c r="AC3" s="361"/>
      <c r="AD3" s="361"/>
      <c r="AE3" s="361"/>
      <c r="AF3" s="361"/>
      <c r="AG3" s="362"/>
      <c r="AH3" s="32"/>
    </row>
    <row r="4" spans="1:34" ht="15.75" customHeight="1">
      <c r="A4" s="71" t="s">
        <v>70</v>
      </c>
      <c r="B4" s="310"/>
      <c r="C4" s="312"/>
      <c r="D4" s="73" t="s">
        <v>43</v>
      </c>
      <c r="E4" s="74"/>
      <c r="F4" s="73" t="s">
        <v>44</v>
      </c>
      <c r="G4" s="74"/>
      <c r="H4" s="73" t="s">
        <v>45</v>
      </c>
      <c r="I4" s="74"/>
      <c r="J4" s="73" t="s">
        <v>46</v>
      </c>
      <c r="K4" s="74"/>
      <c r="L4" s="75" t="s">
        <v>62</v>
      </c>
      <c r="M4" s="75"/>
      <c r="N4" s="360" t="s">
        <v>54</v>
      </c>
      <c r="O4" s="362"/>
      <c r="P4" s="76" t="s">
        <v>47</v>
      </c>
      <c r="Q4" s="76"/>
      <c r="R4" s="76" t="s">
        <v>50</v>
      </c>
      <c r="S4" s="76"/>
      <c r="T4" s="76" t="s">
        <v>51</v>
      </c>
      <c r="U4" s="76"/>
      <c r="V4" s="76" t="s">
        <v>43</v>
      </c>
      <c r="W4" s="76"/>
      <c r="X4" s="76" t="s">
        <v>48</v>
      </c>
      <c r="Y4" s="76"/>
      <c r="Z4" s="76" t="s">
        <v>49</v>
      </c>
      <c r="AA4" s="76"/>
      <c r="AB4" s="73" t="s">
        <v>66</v>
      </c>
      <c r="AC4" s="73"/>
      <c r="AD4" s="360" t="s">
        <v>63</v>
      </c>
      <c r="AE4" s="362"/>
      <c r="AF4" s="360" t="s">
        <v>65</v>
      </c>
      <c r="AG4" s="362"/>
      <c r="AH4" s="34"/>
    </row>
    <row r="5" spans="1:34" ht="15.75" customHeight="1">
      <c r="A5" s="77"/>
      <c r="B5" s="72" t="s">
        <v>52</v>
      </c>
      <c r="C5" s="72" t="s">
        <v>58</v>
      </c>
      <c r="D5" s="77" t="s">
        <v>52</v>
      </c>
      <c r="E5" s="72" t="s">
        <v>83</v>
      </c>
      <c r="F5" s="77" t="s">
        <v>52</v>
      </c>
      <c r="G5" s="72" t="s">
        <v>83</v>
      </c>
      <c r="H5" s="77" t="s">
        <v>52</v>
      </c>
      <c r="I5" s="72" t="s">
        <v>58</v>
      </c>
      <c r="J5" s="78" t="s">
        <v>52</v>
      </c>
      <c r="K5" s="72" t="s">
        <v>58</v>
      </c>
      <c r="L5" s="78" t="s">
        <v>52</v>
      </c>
      <c r="M5" s="72" t="s">
        <v>58</v>
      </c>
      <c r="N5" s="77" t="s">
        <v>52</v>
      </c>
      <c r="O5" s="72" t="s">
        <v>58</v>
      </c>
      <c r="P5" s="77" t="s">
        <v>52</v>
      </c>
      <c r="Q5" s="72" t="s">
        <v>58</v>
      </c>
      <c r="R5" s="77" t="s">
        <v>52</v>
      </c>
      <c r="S5" s="72" t="s">
        <v>83</v>
      </c>
      <c r="T5" s="77" t="s">
        <v>52</v>
      </c>
      <c r="U5" s="72" t="s">
        <v>83</v>
      </c>
      <c r="V5" s="77" t="s">
        <v>52</v>
      </c>
      <c r="W5" s="72" t="s">
        <v>58</v>
      </c>
      <c r="X5" s="77" t="s">
        <v>52</v>
      </c>
      <c r="Y5" s="72" t="s">
        <v>83</v>
      </c>
      <c r="Z5" s="77" t="s">
        <v>52</v>
      </c>
      <c r="AA5" s="72" t="s">
        <v>83</v>
      </c>
      <c r="AB5" s="77" t="s">
        <v>52</v>
      </c>
      <c r="AC5" s="72" t="s">
        <v>58</v>
      </c>
      <c r="AD5" s="77" t="s">
        <v>52</v>
      </c>
      <c r="AE5" s="72" t="s">
        <v>58</v>
      </c>
      <c r="AF5" s="77" t="s">
        <v>52</v>
      </c>
      <c r="AG5" s="72" t="s">
        <v>58</v>
      </c>
      <c r="AH5" s="34"/>
    </row>
    <row r="6" spans="1:34" ht="15.75" customHeight="1">
      <c r="A6" s="118" t="s">
        <v>86</v>
      </c>
      <c r="B6" s="102">
        <f>D6++V6+AB6</f>
        <v>2712423</v>
      </c>
      <c r="C6" s="102">
        <f>E6++W6+AC6</f>
        <v>65174</v>
      </c>
      <c r="D6" s="102">
        <f>F6+H6+J6+N6+P6+L6+R6+T6</f>
        <v>2368833</v>
      </c>
      <c r="E6" s="102">
        <f>G6+I6+K6+O6+Q6+M6+S6+U6</f>
        <v>58902</v>
      </c>
      <c r="F6" s="102">
        <v>533729</v>
      </c>
      <c r="G6" s="102">
        <v>1024</v>
      </c>
      <c r="H6" s="102">
        <v>1336191</v>
      </c>
      <c r="I6" s="102">
        <v>47500</v>
      </c>
      <c r="J6" s="102">
        <v>28994</v>
      </c>
      <c r="K6" s="102">
        <v>360</v>
      </c>
      <c r="L6" s="102">
        <v>78</v>
      </c>
      <c r="M6" s="102">
        <v>11</v>
      </c>
      <c r="N6" s="102">
        <v>373396</v>
      </c>
      <c r="O6" s="102">
        <v>9065</v>
      </c>
      <c r="P6" s="102">
        <v>71693</v>
      </c>
      <c r="Q6" s="102">
        <v>154</v>
      </c>
      <c r="R6" s="102">
        <v>18795</v>
      </c>
      <c r="S6" s="102">
        <v>66</v>
      </c>
      <c r="T6" s="102">
        <v>5957</v>
      </c>
      <c r="U6" s="102">
        <v>722</v>
      </c>
      <c r="V6" s="102">
        <f>+X6+Z6</f>
        <v>231484</v>
      </c>
      <c r="W6" s="102">
        <f>+Y6+AA6</f>
        <v>3002</v>
      </c>
      <c r="X6" s="102">
        <v>136728</v>
      </c>
      <c r="Y6" s="102">
        <v>504</v>
      </c>
      <c r="Z6" s="102">
        <v>94756</v>
      </c>
      <c r="AA6" s="102">
        <v>2498</v>
      </c>
      <c r="AB6" s="102">
        <f>AD6+AF6</f>
        <v>112106</v>
      </c>
      <c r="AC6" s="102">
        <f>AE6+AG6</f>
        <v>3270</v>
      </c>
      <c r="AD6" s="102">
        <v>90623</v>
      </c>
      <c r="AE6" s="102">
        <v>2231</v>
      </c>
      <c r="AF6" s="102">
        <v>21483</v>
      </c>
      <c r="AG6" s="102">
        <v>1039</v>
      </c>
      <c r="AH6" s="35"/>
    </row>
    <row r="7" spans="1:34" ht="15.75" customHeight="1">
      <c r="A7" s="118" t="s">
        <v>87</v>
      </c>
      <c r="B7" s="102">
        <v>3449599</v>
      </c>
      <c r="C7" s="102">
        <v>76072</v>
      </c>
      <c r="D7" s="102">
        <v>3073700</v>
      </c>
      <c r="E7" s="102">
        <v>70250</v>
      </c>
      <c r="F7" s="102">
        <v>414948</v>
      </c>
      <c r="G7" s="102">
        <v>717</v>
      </c>
      <c r="H7" s="102">
        <v>2072119</v>
      </c>
      <c r="I7" s="102">
        <v>57498</v>
      </c>
      <c r="J7" s="102">
        <v>36211</v>
      </c>
      <c r="K7" s="102">
        <v>855</v>
      </c>
      <c r="L7" s="102">
        <v>87</v>
      </c>
      <c r="M7" s="102">
        <v>10</v>
      </c>
      <c r="N7" s="102">
        <v>396883</v>
      </c>
      <c r="O7" s="102">
        <v>9904</v>
      </c>
      <c r="P7" s="102">
        <v>130032</v>
      </c>
      <c r="Q7" s="102">
        <v>200</v>
      </c>
      <c r="R7" s="102">
        <v>13508</v>
      </c>
      <c r="S7" s="102">
        <v>43</v>
      </c>
      <c r="T7" s="102">
        <v>9912</v>
      </c>
      <c r="U7" s="102">
        <v>1023</v>
      </c>
      <c r="V7" s="102">
        <v>257537</v>
      </c>
      <c r="W7" s="102">
        <v>3081</v>
      </c>
      <c r="X7" s="102">
        <v>147076</v>
      </c>
      <c r="Y7" s="102">
        <v>426</v>
      </c>
      <c r="Z7" s="102">
        <v>110461</v>
      </c>
      <c r="AA7" s="102">
        <v>2655</v>
      </c>
      <c r="AB7" s="102">
        <v>118362</v>
      </c>
      <c r="AC7" s="102">
        <v>2741</v>
      </c>
      <c r="AD7" s="103">
        <v>94354</v>
      </c>
      <c r="AE7" s="103">
        <v>2011</v>
      </c>
      <c r="AF7" s="102">
        <v>24008</v>
      </c>
      <c r="AG7" s="102">
        <v>730</v>
      </c>
      <c r="AH7" s="35"/>
    </row>
    <row r="8" spans="1:34" ht="15.75" customHeight="1">
      <c r="A8" s="118" t="s">
        <v>97</v>
      </c>
      <c r="B8" s="102">
        <v>4588673</v>
      </c>
      <c r="C8" s="102">
        <v>92556</v>
      </c>
      <c r="D8" s="102">
        <v>4115247</v>
      </c>
      <c r="E8" s="102">
        <v>86073</v>
      </c>
      <c r="F8" s="102">
        <v>372191</v>
      </c>
      <c r="G8" s="102">
        <v>635</v>
      </c>
      <c r="H8" s="102">
        <v>3076645</v>
      </c>
      <c r="I8" s="102">
        <v>71503</v>
      </c>
      <c r="J8" s="102">
        <v>43844</v>
      </c>
      <c r="K8" s="102">
        <v>1107</v>
      </c>
      <c r="L8" s="102">
        <v>111</v>
      </c>
      <c r="M8" s="102">
        <v>12</v>
      </c>
      <c r="N8" s="102">
        <v>428676</v>
      </c>
      <c r="O8" s="102">
        <v>11012</v>
      </c>
      <c r="P8" s="102">
        <v>154563</v>
      </c>
      <c r="Q8" s="102">
        <v>255</v>
      </c>
      <c r="R8" s="102">
        <v>23177</v>
      </c>
      <c r="S8" s="102">
        <v>75</v>
      </c>
      <c r="T8" s="102">
        <v>16040</v>
      </c>
      <c r="U8" s="102">
        <v>1474</v>
      </c>
      <c r="V8" s="102">
        <v>317869</v>
      </c>
      <c r="W8" s="102">
        <v>3519</v>
      </c>
      <c r="X8" s="102">
        <v>175124</v>
      </c>
      <c r="Y8" s="102">
        <v>482</v>
      </c>
      <c r="Z8" s="102">
        <v>142745</v>
      </c>
      <c r="AA8" s="102">
        <v>3037</v>
      </c>
      <c r="AB8" s="102">
        <v>155557</v>
      </c>
      <c r="AC8" s="102">
        <v>2964</v>
      </c>
      <c r="AD8" s="103">
        <v>130950</v>
      </c>
      <c r="AE8" s="103">
        <v>2306</v>
      </c>
      <c r="AF8" s="102">
        <v>24607</v>
      </c>
      <c r="AG8" s="102">
        <v>658</v>
      </c>
      <c r="AH8" s="35"/>
    </row>
    <row r="9" spans="1:34" ht="15.75" customHeight="1">
      <c r="A9" s="118" t="s">
        <v>102</v>
      </c>
      <c r="B9" s="102">
        <v>5916552</v>
      </c>
      <c r="C9" s="102">
        <v>149173</v>
      </c>
      <c r="D9" s="102">
        <v>5376486</v>
      </c>
      <c r="E9" s="102">
        <v>142468</v>
      </c>
      <c r="F9" s="102">
        <v>382417</v>
      </c>
      <c r="G9" s="102">
        <v>643</v>
      </c>
      <c r="H9" s="102">
        <v>4307219</v>
      </c>
      <c r="I9" s="102">
        <v>120905</v>
      </c>
      <c r="J9" s="102">
        <v>56583</v>
      </c>
      <c r="K9" s="102">
        <v>1587</v>
      </c>
      <c r="L9" s="102">
        <v>137</v>
      </c>
      <c r="M9" s="102">
        <v>18</v>
      </c>
      <c r="N9" s="102">
        <v>440218</v>
      </c>
      <c r="O9" s="102">
        <v>16206</v>
      </c>
      <c r="P9" s="102">
        <v>131771</v>
      </c>
      <c r="Q9" s="102">
        <v>266</v>
      </c>
      <c r="R9" s="102">
        <v>34832</v>
      </c>
      <c r="S9" s="102">
        <v>81</v>
      </c>
      <c r="T9" s="102">
        <v>23309</v>
      </c>
      <c r="U9" s="102">
        <v>2762</v>
      </c>
      <c r="V9" s="102">
        <v>365054</v>
      </c>
      <c r="W9" s="102">
        <v>3792</v>
      </c>
      <c r="X9" s="102">
        <v>181229</v>
      </c>
      <c r="Y9" s="102">
        <v>439</v>
      </c>
      <c r="Z9" s="102">
        <v>183825</v>
      </c>
      <c r="AA9" s="102">
        <v>3353</v>
      </c>
      <c r="AB9" s="102">
        <v>175012</v>
      </c>
      <c r="AC9" s="102">
        <v>2913</v>
      </c>
      <c r="AD9" s="103">
        <v>152432</v>
      </c>
      <c r="AE9" s="103">
        <v>2376</v>
      </c>
      <c r="AF9" s="102">
        <v>22580</v>
      </c>
      <c r="AG9" s="102">
        <v>537</v>
      </c>
      <c r="AH9" s="35"/>
    </row>
    <row r="10" spans="1:34" ht="15.75" customHeight="1">
      <c r="A10" s="118" t="s">
        <v>171</v>
      </c>
      <c r="B10" s="102">
        <v>7395122</v>
      </c>
      <c r="C10" s="102">
        <v>119648</v>
      </c>
      <c r="D10" s="102">
        <v>6779321</v>
      </c>
      <c r="E10" s="102">
        <v>112927</v>
      </c>
      <c r="F10" s="102">
        <v>452324</v>
      </c>
      <c r="G10" s="102">
        <v>561</v>
      </c>
      <c r="H10" s="102">
        <v>5639566</v>
      </c>
      <c r="I10" s="102">
        <v>96444</v>
      </c>
      <c r="J10" s="102">
        <v>64141</v>
      </c>
      <c r="K10" s="102">
        <v>1656</v>
      </c>
      <c r="L10" s="102">
        <v>137</v>
      </c>
      <c r="M10" s="102">
        <v>12</v>
      </c>
      <c r="N10" s="102">
        <v>448056</v>
      </c>
      <c r="O10" s="102">
        <v>11401</v>
      </c>
      <c r="P10" s="102">
        <v>108032</v>
      </c>
      <c r="Q10" s="102">
        <v>126</v>
      </c>
      <c r="R10" s="102">
        <v>28855</v>
      </c>
      <c r="S10" s="102">
        <v>80</v>
      </c>
      <c r="T10" s="102">
        <v>38210</v>
      </c>
      <c r="U10" s="102">
        <v>2647</v>
      </c>
      <c r="V10" s="102">
        <v>432867</v>
      </c>
      <c r="W10" s="102">
        <v>4056</v>
      </c>
      <c r="X10" s="102">
        <v>211433</v>
      </c>
      <c r="Y10" s="102">
        <v>449</v>
      </c>
      <c r="Z10" s="102">
        <v>221434</v>
      </c>
      <c r="AA10" s="102">
        <v>3607</v>
      </c>
      <c r="AB10" s="102">
        <v>182934</v>
      </c>
      <c r="AC10" s="102">
        <v>2665</v>
      </c>
      <c r="AD10" s="103">
        <v>158727</v>
      </c>
      <c r="AE10" s="103">
        <v>2207</v>
      </c>
      <c r="AF10" s="102">
        <v>24207</v>
      </c>
      <c r="AG10" s="102">
        <v>458</v>
      </c>
      <c r="AH10" s="35"/>
    </row>
    <row r="11" spans="1:34" ht="15.75" customHeight="1">
      <c r="A11" s="118" t="s">
        <v>176</v>
      </c>
      <c r="B11" s="79">
        <v>8717057</v>
      </c>
      <c r="C11" s="79">
        <v>132123</v>
      </c>
      <c r="D11" s="79">
        <v>8040519</v>
      </c>
      <c r="E11" s="79">
        <v>125420</v>
      </c>
      <c r="F11" s="79">
        <v>400419</v>
      </c>
      <c r="G11" s="79">
        <v>456</v>
      </c>
      <c r="H11" s="79">
        <v>6973482</v>
      </c>
      <c r="I11" s="79">
        <v>108394</v>
      </c>
      <c r="J11" s="79">
        <v>59640</v>
      </c>
      <c r="K11" s="79">
        <v>1387</v>
      </c>
      <c r="L11" s="79">
        <v>137</v>
      </c>
      <c r="M11" s="79">
        <v>12</v>
      </c>
      <c r="N11" s="79">
        <v>427153</v>
      </c>
      <c r="O11" s="79">
        <v>11622</v>
      </c>
      <c r="P11" s="79">
        <v>88058</v>
      </c>
      <c r="Q11" s="79">
        <v>119</v>
      </c>
      <c r="R11" s="79">
        <v>37335</v>
      </c>
      <c r="S11" s="79">
        <v>104</v>
      </c>
      <c r="T11" s="79">
        <v>54295</v>
      </c>
      <c r="U11" s="79">
        <v>3326</v>
      </c>
      <c r="V11" s="79">
        <v>483662</v>
      </c>
      <c r="W11" s="79">
        <v>4198</v>
      </c>
      <c r="X11" s="79">
        <v>217980</v>
      </c>
      <c r="Y11" s="79">
        <v>428</v>
      </c>
      <c r="Z11" s="79">
        <v>265682</v>
      </c>
      <c r="AA11" s="79">
        <v>3770</v>
      </c>
      <c r="AB11" s="79">
        <v>192876</v>
      </c>
      <c r="AC11" s="79">
        <v>2505</v>
      </c>
      <c r="AD11" s="95">
        <v>164255</v>
      </c>
      <c r="AE11" s="95">
        <v>2018</v>
      </c>
      <c r="AF11" s="79">
        <v>28621</v>
      </c>
      <c r="AG11" s="79">
        <v>487</v>
      </c>
      <c r="AH11" s="35"/>
    </row>
    <row r="12" spans="1:34" ht="15.75" customHeight="1">
      <c r="A12" s="287" t="s">
        <v>194</v>
      </c>
      <c r="B12" s="79">
        <f>D12++V12+AB12</f>
        <v>8717057</v>
      </c>
      <c r="C12" s="79">
        <f>E12++W12+AC12</f>
        <v>132123</v>
      </c>
      <c r="D12" s="79">
        <f>F12+H12+J12+N12+P12+L12+R12+T12</f>
        <v>8040519</v>
      </c>
      <c r="E12" s="79">
        <f>G12+I12+K12+O12+Q12+M12+S12+U12</f>
        <v>125420</v>
      </c>
      <c r="F12" s="79">
        <v>400419</v>
      </c>
      <c r="G12" s="79">
        <v>456</v>
      </c>
      <c r="H12" s="79">
        <v>6973482</v>
      </c>
      <c r="I12" s="79">
        <v>108394</v>
      </c>
      <c r="J12" s="79">
        <v>59640</v>
      </c>
      <c r="K12" s="79">
        <v>1387</v>
      </c>
      <c r="L12" s="79">
        <v>137</v>
      </c>
      <c r="M12" s="79">
        <v>12</v>
      </c>
      <c r="N12" s="79">
        <v>427153</v>
      </c>
      <c r="O12" s="79">
        <v>11622</v>
      </c>
      <c r="P12" s="79">
        <v>88058</v>
      </c>
      <c r="Q12" s="79">
        <v>119</v>
      </c>
      <c r="R12" s="79">
        <v>37335</v>
      </c>
      <c r="S12" s="79">
        <v>104</v>
      </c>
      <c r="T12" s="79">
        <v>54295</v>
      </c>
      <c r="U12" s="79">
        <v>3326</v>
      </c>
      <c r="V12" s="79">
        <f>+X12+Z12</f>
        <v>483662</v>
      </c>
      <c r="W12" s="79">
        <f>+Y12+AA12</f>
        <v>4198</v>
      </c>
      <c r="X12" s="79">
        <v>217980</v>
      </c>
      <c r="Y12" s="79">
        <v>428</v>
      </c>
      <c r="Z12" s="79">
        <v>265682</v>
      </c>
      <c r="AA12" s="79">
        <v>3770</v>
      </c>
      <c r="AB12" s="79">
        <f>AD12+AF12</f>
        <v>192876</v>
      </c>
      <c r="AC12" s="79">
        <f>AE12+AG12</f>
        <v>2505</v>
      </c>
      <c r="AD12" s="95">
        <f>164254+1</f>
        <v>164255</v>
      </c>
      <c r="AE12" s="95">
        <v>2018</v>
      </c>
      <c r="AF12" s="79">
        <v>28621</v>
      </c>
      <c r="AG12" s="79">
        <v>487</v>
      </c>
      <c r="AH12" s="35"/>
    </row>
    <row r="13" spans="1:34" ht="15.75" customHeight="1">
      <c r="A13" s="118" t="s">
        <v>178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95"/>
      <c r="AE13" s="95"/>
      <c r="AF13" s="79"/>
      <c r="AG13" s="79"/>
      <c r="AH13" s="35"/>
    </row>
    <row r="14" spans="1:34" ht="15.75" customHeight="1">
      <c r="A14" s="287" t="s">
        <v>195</v>
      </c>
      <c r="B14" s="79">
        <f aca="true" t="shared" si="0" ref="B14:C21">D14++V14+AB14</f>
        <v>4227722</v>
      </c>
      <c r="C14" s="79">
        <f t="shared" si="0"/>
        <v>64120</v>
      </c>
      <c r="D14" s="79">
        <f aca="true" t="shared" si="1" ref="D14:E21">F14+H14+J14+N14+P14+L14+R14+T14</f>
        <v>4181699</v>
      </c>
      <c r="E14" s="79">
        <f t="shared" si="1"/>
        <v>63755</v>
      </c>
      <c r="F14" s="79">
        <v>81853</v>
      </c>
      <c r="G14" s="79">
        <v>100</v>
      </c>
      <c r="H14" s="79">
        <v>3868788</v>
      </c>
      <c r="I14" s="79">
        <v>55844</v>
      </c>
      <c r="J14" s="79">
        <v>8167</v>
      </c>
      <c r="K14" s="79">
        <v>120</v>
      </c>
      <c r="L14" s="79">
        <v>69</v>
      </c>
      <c r="M14" s="79">
        <v>6</v>
      </c>
      <c r="N14" s="79">
        <v>182473</v>
      </c>
      <c r="O14" s="79">
        <v>5741</v>
      </c>
      <c r="P14" s="79">
        <v>5332</v>
      </c>
      <c r="Q14" s="79">
        <v>10</v>
      </c>
      <c r="R14" s="79">
        <v>787</v>
      </c>
      <c r="S14" s="79">
        <v>5</v>
      </c>
      <c r="T14" s="79">
        <v>34230</v>
      </c>
      <c r="U14" s="79">
        <v>1929</v>
      </c>
      <c r="V14" s="79">
        <f aca="true" t="shared" si="2" ref="V14:W21">+X14+Z14</f>
        <v>19425</v>
      </c>
      <c r="W14" s="79">
        <f t="shared" si="2"/>
        <v>54</v>
      </c>
      <c r="X14" s="79">
        <v>18301</v>
      </c>
      <c r="Y14" s="79">
        <v>31</v>
      </c>
      <c r="Z14" s="79">
        <v>1124</v>
      </c>
      <c r="AA14" s="79">
        <v>23</v>
      </c>
      <c r="AB14" s="79">
        <f aca="true" t="shared" si="3" ref="AB14:AC26">AD14+AF14</f>
        <v>26598</v>
      </c>
      <c r="AC14" s="79">
        <f t="shared" si="3"/>
        <v>311</v>
      </c>
      <c r="AD14" s="95">
        <v>14775</v>
      </c>
      <c r="AE14" s="95">
        <v>167</v>
      </c>
      <c r="AF14" s="79">
        <v>11823</v>
      </c>
      <c r="AG14" s="79">
        <v>144</v>
      </c>
      <c r="AH14" s="35"/>
    </row>
    <row r="15" spans="1:34" ht="15.75" customHeight="1">
      <c r="A15" s="287" t="s">
        <v>196</v>
      </c>
      <c r="B15" s="79">
        <f t="shared" si="0"/>
        <v>4296859</v>
      </c>
      <c r="C15" s="79">
        <f t="shared" si="0"/>
        <v>64624</v>
      </c>
      <c r="D15" s="79">
        <f t="shared" si="1"/>
        <v>4231897</v>
      </c>
      <c r="E15" s="79">
        <f t="shared" si="1"/>
        <v>64136</v>
      </c>
      <c r="F15" s="79">
        <v>99757</v>
      </c>
      <c r="G15" s="79">
        <v>122</v>
      </c>
      <c r="H15" s="79">
        <v>3889381</v>
      </c>
      <c r="I15" s="79">
        <v>56102</v>
      </c>
      <c r="J15" s="79">
        <v>10658</v>
      </c>
      <c r="K15" s="79">
        <v>170</v>
      </c>
      <c r="L15" s="79">
        <v>69</v>
      </c>
      <c r="M15" s="79">
        <v>6</v>
      </c>
      <c r="N15" s="79">
        <v>187927</v>
      </c>
      <c r="O15" s="79">
        <v>5761</v>
      </c>
      <c r="P15" s="79">
        <v>7202</v>
      </c>
      <c r="Q15" s="79">
        <v>12</v>
      </c>
      <c r="R15" s="79">
        <v>2571</v>
      </c>
      <c r="S15" s="79">
        <v>18</v>
      </c>
      <c r="T15" s="79">
        <v>34332</v>
      </c>
      <c r="U15" s="79">
        <v>1945</v>
      </c>
      <c r="V15" s="79">
        <f t="shared" si="2"/>
        <v>31782</v>
      </c>
      <c r="W15" s="79">
        <f t="shared" si="2"/>
        <v>97</v>
      </c>
      <c r="X15" s="79">
        <v>29103</v>
      </c>
      <c r="Y15" s="79">
        <v>53</v>
      </c>
      <c r="Z15" s="79">
        <v>2679</v>
      </c>
      <c r="AA15" s="79">
        <v>44</v>
      </c>
      <c r="AB15" s="79">
        <f t="shared" si="3"/>
        <v>33180</v>
      </c>
      <c r="AC15" s="79">
        <f t="shared" si="3"/>
        <v>391</v>
      </c>
      <c r="AD15" s="95">
        <v>21272</v>
      </c>
      <c r="AE15" s="95">
        <v>237</v>
      </c>
      <c r="AF15" s="79">
        <v>11908</v>
      </c>
      <c r="AG15" s="79">
        <v>154</v>
      </c>
      <c r="AH15" s="35"/>
    </row>
    <row r="16" spans="1:34" ht="15.75" customHeight="1">
      <c r="A16" s="287" t="s">
        <v>197</v>
      </c>
      <c r="B16" s="79">
        <f t="shared" si="0"/>
        <v>4475792</v>
      </c>
      <c r="C16" s="79">
        <f t="shared" si="0"/>
        <v>66385</v>
      </c>
      <c r="D16" s="79">
        <f t="shared" si="1"/>
        <v>4374609</v>
      </c>
      <c r="E16" s="79">
        <f t="shared" si="1"/>
        <v>65646</v>
      </c>
      <c r="F16" s="79">
        <v>136042</v>
      </c>
      <c r="G16" s="79">
        <v>164</v>
      </c>
      <c r="H16" s="79">
        <v>3958847</v>
      </c>
      <c r="I16" s="79">
        <v>57232</v>
      </c>
      <c r="J16" s="79">
        <v>20565</v>
      </c>
      <c r="K16" s="79">
        <v>409</v>
      </c>
      <c r="L16" s="79">
        <v>69</v>
      </c>
      <c r="M16" s="79">
        <v>6</v>
      </c>
      <c r="N16" s="79">
        <v>205468</v>
      </c>
      <c r="O16" s="79">
        <v>5817</v>
      </c>
      <c r="P16" s="79">
        <v>12124</v>
      </c>
      <c r="Q16" s="79">
        <v>21</v>
      </c>
      <c r="R16" s="79">
        <v>7285</v>
      </c>
      <c r="S16" s="79">
        <v>32</v>
      </c>
      <c r="T16" s="79">
        <v>34209</v>
      </c>
      <c r="U16" s="79">
        <v>1965</v>
      </c>
      <c r="V16" s="79">
        <f t="shared" si="2"/>
        <v>56960</v>
      </c>
      <c r="W16" s="79">
        <f t="shared" si="2"/>
        <v>179</v>
      </c>
      <c r="X16" s="79">
        <v>51614</v>
      </c>
      <c r="Y16" s="79">
        <v>96</v>
      </c>
      <c r="Z16" s="79">
        <v>5346</v>
      </c>
      <c r="AA16" s="79">
        <v>83</v>
      </c>
      <c r="AB16" s="79">
        <f t="shared" si="3"/>
        <v>44223</v>
      </c>
      <c r="AC16" s="79">
        <f t="shared" si="3"/>
        <v>560</v>
      </c>
      <c r="AD16" s="95">
        <v>29909</v>
      </c>
      <c r="AE16" s="95">
        <v>357</v>
      </c>
      <c r="AF16" s="79">
        <v>14314</v>
      </c>
      <c r="AG16" s="79">
        <v>203</v>
      </c>
      <c r="AH16" s="35"/>
    </row>
    <row r="17" spans="1:34" ht="15.75" customHeight="1">
      <c r="A17" s="287" t="s">
        <v>198</v>
      </c>
      <c r="B17" s="79">
        <f t="shared" si="0"/>
        <v>4579471</v>
      </c>
      <c r="C17" s="79">
        <f t="shared" si="0"/>
        <v>67520</v>
      </c>
      <c r="D17" s="79">
        <f t="shared" si="1"/>
        <v>4436590</v>
      </c>
      <c r="E17" s="79">
        <f t="shared" si="1"/>
        <v>66504</v>
      </c>
      <c r="F17" s="79">
        <v>156376</v>
      </c>
      <c r="G17" s="79">
        <v>202</v>
      </c>
      <c r="H17" s="79">
        <v>3978836</v>
      </c>
      <c r="I17" s="79">
        <v>57866</v>
      </c>
      <c r="J17" s="79">
        <v>24175</v>
      </c>
      <c r="K17" s="79">
        <v>540</v>
      </c>
      <c r="L17" s="79">
        <v>69</v>
      </c>
      <c r="M17" s="79">
        <v>6</v>
      </c>
      <c r="N17" s="79">
        <v>214173</v>
      </c>
      <c r="O17" s="79">
        <v>5851</v>
      </c>
      <c r="P17" s="79">
        <v>18393</v>
      </c>
      <c r="Q17" s="79">
        <v>28</v>
      </c>
      <c r="R17" s="79">
        <v>10415</v>
      </c>
      <c r="S17" s="79">
        <v>40</v>
      </c>
      <c r="T17" s="79">
        <v>34153</v>
      </c>
      <c r="U17" s="79">
        <v>1971</v>
      </c>
      <c r="V17" s="79">
        <f t="shared" si="2"/>
        <v>83155</v>
      </c>
      <c r="W17" s="79">
        <f t="shared" si="2"/>
        <v>259</v>
      </c>
      <c r="X17" s="79">
        <v>74355</v>
      </c>
      <c r="Y17" s="79">
        <v>138</v>
      </c>
      <c r="Z17" s="79">
        <v>8800</v>
      </c>
      <c r="AA17" s="79">
        <v>121</v>
      </c>
      <c r="AB17" s="79">
        <f t="shared" si="3"/>
        <v>59726</v>
      </c>
      <c r="AC17" s="79">
        <f t="shared" si="3"/>
        <v>757</v>
      </c>
      <c r="AD17" s="95">
        <v>44431</v>
      </c>
      <c r="AE17" s="95">
        <v>513</v>
      </c>
      <c r="AF17" s="79">
        <v>15295</v>
      </c>
      <c r="AG17" s="79">
        <v>244</v>
      </c>
      <c r="AH17" s="35"/>
    </row>
    <row r="18" spans="1:34" ht="15.75" customHeight="1">
      <c r="A18" s="287" t="s">
        <v>199</v>
      </c>
      <c r="B18" s="279">
        <f t="shared" si="0"/>
        <v>4645040</v>
      </c>
      <c r="C18" s="279">
        <f t="shared" si="0"/>
        <v>68155</v>
      </c>
      <c r="D18" s="279">
        <f t="shared" si="1"/>
        <v>4462365</v>
      </c>
      <c r="E18" s="279">
        <f t="shared" si="1"/>
        <v>66881</v>
      </c>
      <c r="F18" s="279">
        <v>165915</v>
      </c>
      <c r="G18" s="279">
        <v>219</v>
      </c>
      <c r="H18" s="279">
        <v>3983531</v>
      </c>
      <c r="I18" s="279">
        <v>58144</v>
      </c>
      <c r="J18" s="279">
        <v>24888</v>
      </c>
      <c r="K18" s="279">
        <v>585</v>
      </c>
      <c r="L18" s="279">
        <v>69</v>
      </c>
      <c r="M18" s="279">
        <v>6</v>
      </c>
      <c r="N18" s="279">
        <v>216440</v>
      </c>
      <c r="O18" s="279">
        <v>5866</v>
      </c>
      <c r="P18" s="279">
        <v>22427</v>
      </c>
      <c r="Q18" s="279">
        <v>34</v>
      </c>
      <c r="R18" s="279">
        <v>14989</v>
      </c>
      <c r="S18" s="279">
        <v>54</v>
      </c>
      <c r="T18" s="279">
        <v>34106</v>
      </c>
      <c r="U18" s="279">
        <v>1973</v>
      </c>
      <c r="V18" s="279">
        <f t="shared" si="2"/>
        <v>106709</v>
      </c>
      <c r="W18" s="279">
        <f t="shared" si="2"/>
        <v>317</v>
      </c>
      <c r="X18" s="279">
        <v>94482</v>
      </c>
      <c r="Y18" s="279">
        <v>169</v>
      </c>
      <c r="Z18" s="279">
        <v>12227</v>
      </c>
      <c r="AA18" s="279">
        <v>148</v>
      </c>
      <c r="AB18" s="279">
        <f t="shared" si="3"/>
        <v>75966</v>
      </c>
      <c r="AC18" s="279">
        <f t="shared" si="3"/>
        <v>957</v>
      </c>
      <c r="AD18" s="280">
        <v>60667</v>
      </c>
      <c r="AE18" s="280">
        <v>708</v>
      </c>
      <c r="AF18" s="279">
        <v>15299</v>
      </c>
      <c r="AG18" s="279">
        <v>249</v>
      </c>
      <c r="AH18" s="35"/>
    </row>
    <row r="19" spans="1:34" ht="15.75" customHeight="1">
      <c r="A19" s="287" t="s">
        <v>200</v>
      </c>
      <c r="B19" s="279">
        <f t="shared" si="0"/>
        <v>4743076</v>
      </c>
      <c r="C19" s="279">
        <f t="shared" si="0"/>
        <v>69286</v>
      </c>
      <c r="D19" s="279">
        <f t="shared" si="1"/>
        <v>4514533</v>
      </c>
      <c r="E19" s="279">
        <f t="shared" si="1"/>
        <v>67636</v>
      </c>
      <c r="F19" s="279">
        <v>188144</v>
      </c>
      <c r="G19" s="279">
        <v>240</v>
      </c>
      <c r="H19" s="279">
        <v>3992148</v>
      </c>
      <c r="I19" s="279">
        <v>58718</v>
      </c>
      <c r="J19" s="279">
        <v>29535</v>
      </c>
      <c r="K19" s="279">
        <v>699</v>
      </c>
      <c r="L19" s="279">
        <v>69</v>
      </c>
      <c r="M19" s="279">
        <v>6</v>
      </c>
      <c r="N19" s="279">
        <v>223059</v>
      </c>
      <c r="O19" s="279">
        <v>5890</v>
      </c>
      <c r="P19" s="279">
        <v>28446</v>
      </c>
      <c r="Q19" s="279">
        <v>40</v>
      </c>
      <c r="R19" s="279">
        <v>19004</v>
      </c>
      <c r="S19" s="279">
        <v>67</v>
      </c>
      <c r="T19" s="279">
        <v>34128</v>
      </c>
      <c r="U19" s="279">
        <v>1976</v>
      </c>
      <c r="V19" s="279">
        <f t="shared" si="2"/>
        <v>130001</v>
      </c>
      <c r="W19" s="279">
        <f t="shared" si="2"/>
        <v>378</v>
      </c>
      <c r="X19" s="279">
        <v>114857</v>
      </c>
      <c r="Y19" s="279">
        <v>201</v>
      </c>
      <c r="Z19" s="279">
        <v>15144</v>
      </c>
      <c r="AA19" s="279">
        <v>177</v>
      </c>
      <c r="AB19" s="279">
        <f t="shared" si="3"/>
        <v>98542</v>
      </c>
      <c r="AC19" s="279">
        <f t="shared" si="3"/>
        <v>1272</v>
      </c>
      <c r="AD19" s="280">
        <v>82652</v>
      </c>
      <c r="AE19" s="280">
        <v>1011</v>
      </c>
      <c r="AF19" s="279">
        <v>15890</v>
      </c>
      <c r="AG19" s="279">
        <v>261</v>
      </c>
      <c r="AH19" s="35"/>
    </row>
    <row r="20" spans="1:34" ht="15.75" customHeight="1">
      <c r="A20" s="287" t="s">
        <v>201</v>
      </c>
      <c r="B20" s="279">
        <f t="shared" si="0"/>
        <v>9632878</v>
      </c>
      <c r="C20" s="279">
        <f t="shared" si="0"/>
        <v>140292</v>
      </c>
      <c r="D20" s="279">
        <f t="shared" si="1"/>
        <v>9087448</v>
      </c>
      <c r="E20" s="279">
        <f t="shared" si="1"/>
        <v>134770</v>
      </c>
      <c r="F20" s="279">
        <v>256134</v>
      </c>
      <c r="G20" s="279">
        <v>303</v>
      </c>
      <c r="H20" s="279">
        <v>8249366</v>
      </c>
      <c r="I20" s="279">
        <v>117640</v>
      </c>
      <c r="J20" s="279">
        <v>41519</v>
      </c>
      <c r="K20" s="279">
        <v>896</v>
      </c>
      <c r="L20" s="279">
        <v>137</v>
      </c>
      <c r="M20" s="279">
        <v>12</v>
      </c>
      <c r="N20" s="279">
        <v>408781</v>
      </c>
      <c r="O20" s="279">
        <v>11666</v>
      </c>
      <c r="P20" s="279">
        <v>31895</v>
      </c>
      <c r="Q20" s="279">
        <v>44</v>
      </c>
      <c r="R20" s="279">
        <v>25054</v>
      </c>
      <c r="S20" s="279">
        <v>80</v>
      </c>
      <c r="T20" s="279">
        <v>74562</v>
      </c>
      <c r="U20" s="279">
        <v>4129</v>
      </c>
      <c r="V20" s="279">
        <f t="shared" si="2"/>
        <v>424907</v>
      </c>
      <c r="W20" s="279">
        <f t="shared" si="2"/>
        <v>3950</v>
      </c>
      <c r="X20" s="279">
        <v>129216</v>
      </c>
      <c r="Y20" s="279">
        <v>223</v>
      </c>
      <c r="Z20" s="279">
        <v>295691</v>
      </c>
      <c r="AA20" s="279">
        <v>3727</v>
      </c>
      <c r="AB20" s="279">
        <f t="shared" si="3"/>
        <v>120523</v>
      </c>
      <c r="AC20" s="279">
        <f t="shared" si="3"/>
        <v>1572</v>
      </c>
      <c r="AD20" s="280">
        <v>98362</v>
      </c>
      <c r="AE20" s="280">
        <v>1209</v>
      </c>
      <c r="AF20" s="279">
        <v>22161</v>
      </c>
      <c r="AG20" s="279">
        <v>363</v>
      </c>
      <c r="AH20" s="35"/>
    </row>
    <row r="21" spans="1:34" ht="15.75" customHeight="1">
      <c r="A21" s="287" t="s">
        <v>202</v>
      </c>
      <c r="B21" s="279">
        <f t="shared" si="0"/>
        <v>9766775</v>
      </c>
      <c r="C21" s="279">
        <f t="shared" si="0"/>
        <v>141329</v>
      </c>
      <c r="D21" s="279">
        <f t="shared" si="1"/>
        <v>9183343</v>
      </c>
      <c r="E21" s="279">
        <f t="shared" si="1"/>
        <v>135508</v>
      </c>
      <c r="F21" s="279">
        <v>284204</v>
      </c>
      <c r="G21" s="279">
        <v>333</v>
      </c>
      <c r="H21" s="279">
        <v>8297475</v>
      </c>
      <c r="I21" s="279">
        <v>118185</v>
      </c>
      <c r="J21" s="279">
        <v>47216</v>
      </c>
      <c r="K21" s="279">
        <v>1005</v>
      </c>
      <c r="L21" s="279">
        <v>137</v>
      </c>
      <c r="M21" s="279">
        <v>12</v>
      </c>
      <c r="N21" s="279">
        <v>414544</v>
      </c>
      <c r="O21" s="279">
        <v>11681</v>
      </c>
      <c r="P21" s="279">
        <v>37374</v>
      </c>
      <c r="Q21" s="279">
        <v>50</v>
      </c>
      <c r="R21" s="279">
        <v>27457</v>
      </c>
      <c r="S21" s="279">
        <v>88</v>
      </c>
      <c r="T21" s="279">
        <v>74936</v>
      </c>
      <c r="U21" s="279">
        <v>4154</v>
      </c>
      <c r="V21" s="279">
        <f t="shared" si="2"/>
        <v>444703</v>
      </c>
      <c r="W21" s="279">
        <f t="shared" si="2"/>
        <v>4015</v>
      </c>
      <c r="X21" s="279">
        <v>146252</v>
      </c>
      <c r="Y21" s="279">
        <v>252</v>
      </c>
      <c r="Z21" s="279">
        <v>298451</v>
      </c>
      <c r="AA21" s="279">
        <v>3763</v>
      </c>
      <c r="AB21" s="279">
        <f t="shared" si="3"/>
        <v>138729</v>
      </c>
      <c r="AC21" s="279">
        <f t="shared" si="3"/>
        <v>1806</v>
      </c>
      <c r="AD21" s="280">
        <v>115365</v>
      </c>
      <c r="AE21" s="280">
        <v>1415</v>
      </c>
      <c r="AF21" s="279">
        <v>23364</v>
      </c>
      <c r="AG21" s="279">
        <v>391</v>
      </c>
      <c r="AH21" s="35"/>
    </row>
    <row r="22" spans="1:34" ht="15.75" customHeight="1">
      <c r="A22" s="287" t="s">
        <v>230</v>
      </c>
      <c r="B22" s="279">
        <f aca="true" t="shared" si="4" ref="B22:C24">D22++V22+AB22</f>
        <v>9873323</v>
      </c>
      <c r="C22" s="279">
        <f t="shared" si="4"/>
        <v>142053</v>
      </c>
      <c r="D22" s="279">
        <f aca="true" t="shared" si="5" ref="D22:E24">F22+H22+J22+N22+P22+L22+R22+T22</f>
        <v>9242621</v>
      </c>
      <c r="E22" s="279">
        <f t="shared" si="5"/>
        <v>135970</v>
      </c>
      <c r="F22" s="279">
        <v>304873</v>
      </c>
      <c r="G22" s="279">
        <v>350</v>
      </c>
      <c r="H22" s="279">
        <v>8322073</v>
      </c>
      <c r="I22" s="279">
        <v>118523</v>
      </c>
      <c r="J22" s="279">
        <v>51154</v>
      </c>
      <c r="K22" s="279">
        <v>1076</v>
      </c>
      <c r="L22" s="279">
        <v>137</v>
      </c>
      <c r="M22" s="279">
        <v>12</v>
      </c>
      <c r="N22" s="279">
        <v>418838</v>
      </c>
      <c r="O22" s="279">
        <v>11695</v>
      </c>
      <c r="P22" s="279">
        <v>40788</v>
      </c>
      <c r="Q22" s="279">
        <v>54</v>
      </c>
      <c r="R22" s="279">
        <v>29848</v>
      </c>
      <c r="S22" s="279">
        <v>100</v>
      </c>
      <c r="T22" s="279">
        <v>74910</v>
      </c>
      <c r="U22" s="279">
        <v>4160</v>
      </c>
      <c r="V22" s="279">
        <f aca="true" t="shared" si="6" ref="V22:W24">+X22+Z22</f>
        <v>476756</v>
      </c>
      <c r="W22" s="279">
        <f t="shared" si="6"/>
        <v>4100</v>
      </c>
      <c r="X22" s="279">
        <v>175141</v>
      </c>
      <c r="Y22" s="279">
        <v>295</v>
      </c>
      <c r="Z22" s="279">
        <v>301615</v>
      </c>
      <c r="AA22" s="279">
        <v>3805</v>
      </c>
      <c r="AB22" s="279">
        <f aca="true" t="shared" si="7" ref="AB22:AC24">AD22+AF22</f>
        <v>153946</v>
      </c>
      <c r="AC22" s="279">
        <f t="shared" si="7"/>
        <v>1983</v>
      </c>
      <c r="AD22" s="280">
        <v>129659</v>
      </c>
      <c r="AE22" s="280">
        <v>1580</v>
      </c>
      <c r="AF22" s="279">
        <v>24287</v>
      </c>
      <c r="AG22" s="279">
        <v>403</v>
      </c>
      <c r="AH22" s="35"/>
    </row>
    <row r="23" spans="1:34" ht="15.75" customHeight="1">
      <c r="A23" s="287" t="s">
        <v>233</v>
      </c>
      <c r="B23" s="279">
        <f t="shared" si="4"/>
        <v>9970107</v>
      </c>
      <c r="C23" s="279">
        <f t="shared" si="4"/>
        <v>142682</v>
      </c>
      <c r="D23" s="279">
        <f t="shared" si="5"/>
        <v>9301551</v>
      </c>
      <c r="E23" s="279">
        <f t="shared" si="5"/>
        <v>136371</v>
      </c>
      <c r="F23" s="279">
        <v>322557</v>
      </c>
      <c r="G23" s="279">
        <v>363</v>
      </c>
      <c r="H23" s="279">
        <v>8338021</v>
      </c>
      <c r="I23" s="279">
        <v>118828</v>
      </c>
      <c r="J23" s="279">
        <v>53667</v>
      </c>
      <c r="K23" s="279">
        <v>1126</v>
      </c>
      <c r="L23" s="279">
        <v>137</v>
      </c>
      <c r="M23" s="279">
        <v>12</v>
      </c>
      <c r="N23" s="279">
        <v>421358</v>
      </c>
      <c r="O23" s="279">
        <v>11704</v>
      </c>
      <c r="P23" s="279">
        <v>51140</v>
      </c>
      <c r="Q23" s="279">
        <v>63</v>
      </c>
      <c r="R23" s="279">
        <v>39671</v>
      </c>
      <c r="S23" s="279">
        <v>113</v>
      </c>
      <c r="T23" s="279">
        <v>75000</v>
      </c>
      <c r="U23" s="279">
        <v>4162</v>
      </c>
      <c r="V23" s="279">
        <f t="shared" si="6"/>
        <v>499095</v>
      </c>
      <c r="W23" s="279">
        <f t="shared" si="6"/>
        <v>4170</v>
      </c>
      <c r="X23" s="279">
        <v>195853</v>
      </c>
      <c r="Y23" s="279">
        <v>333</v>
      </c>
      <c r="Z23" s="279">
        <v>303242</v>
      </c>
      <c r="AA23" s="279">
        <v>3837</v>
      </c>
      <c r="AB23" s="279">
        <f t="shared" si="7"/>
        <v>169461</v>
      </c>
      <c r="AC23" s="279">
        <f t="shared" si="7"/>
        <v>2141</v>
      </c>
      <c r="AD23" s="280">
        <v>144850</v>
      </c>
      <c r="AE23" s="280">
        <v>1732</v>
      </c>
      <c r="AF23" s="279">
        <v>24611</v>
      </c>
      <c r="AG23" s="279">
        <v>409</v>
      </c>
      <c r="AH23" s="35"/>
    </row>
    <row r="24" spans="1:34" ht="15.75" customHeight="1">
      <c r="A24" s="287" t="s">
        <v>236</v>
      </c>
      <c r="B24" s="279">
        <f t="shared" si="4"/>
        <v>10017690</v>
      </c>
      <c r="C24" s="279">
        <f t="shared" si="4"/>
        <v>142986</v>
      </c>
      <c r="D24" s="279">
        <f t="shared" si="5"/>
        <v>9322723</v>
      </c>
      <c r="E24" s="279">
        <f t="shared" si="5"/>
        <v>136510</v>
      </c>
      <c r="F24" s="279">
        <v>327971</v>
      </c>
      <c r="G24" s="279">
        <v>373</v>
      </c>
      <c r="H24" s="279">
        <v>8341103</v>
      </c>
      <c r="I24" s="279">
        <v>118921</v>
      </c>
      <c r="J24" s="279">
        <v>54435</v>
      </c>
      <c r="K24" s="279">
        <v>1141</v>
      </c>
      <c r="L24" s="279">
        <v>137</v>
      </c>
      <c r="M24" s="279">
        <v>12</v>
      </c>
      <c r="N24" s="279">
        <v>423937</v>
      </c>
      <c r="O24" s="279">
        <v>11710</v>
      </c>
      <c r="P24" s="279">
        <v>56360</v>
      </c>
      <c r="Q24" s="279">
        <v>68</v>
      </c>
      <c r="R24" s="279">
        <v>43780</v>
      </c>
      <c r="S24" s="279">
        <v>123</v>
      </c>
      <c r="T24" s="279">
        <v>75000</v>
      </c>
      <c r="U24" s="279">
        <v>4162</v>
      </c>
      <c r="V24" s="279">
        <f t="shared" si="6"/>
        <v>514894</v>
      </c>
      <c r="W24" s="279">
        <f t="shared" si="6"/>
        <v>4211</v>
      </c>
      <c r="X24" s="279">
        <v>210884</v>
      </c>
      <c r="Y24" s="279">
        <v>355</v>
      </c>
      <c r="Z24" s="279">
        <v>304010</v>
      </c>
      <c r="AA24" s="279">
        <v>3856</v>
      </c>
      <c r="AB24" s="279">
        <f t="shared" si="7"/>
        <v>180073</v>
      </c>
      <c r="AC24" s="279">
        <f t="shared" si="7"/>
        <v>2265</v>
      </c>
      <c r="AD24" s="280">
        <v>155325</v>
      </c>
      <c r="AE24" s="280">
        <v>1854</v>
      </c>
      <c r="AF24" s="279">
        <v>24748</v>
      </c>
      <c r="AG24" s="279">
        <v>411</v>
      </c>
      <c r="AH24" s="35"/>
    </row>
    <row r="25" spans="1:34" ht="15.75" customHeight="1">
      <c r="A25" s="287" t="s">
        <v>241</v>
      </c>
      <c r="B25" s="279">
        <f>D25++V25+AB25</f>
        <v>10097046</v>
      </c>
      <c r="C25" s="279">
        <f>E25++W25+AC25</f>
        <v>143967</v>
      </c>
      <c r="D25" s="279">
        <f>F25+H25+J25+N25+P25+L25+R25+T25</f>
        <v>9365667</v>
      </c>
      <c r="E25" s="279">
        <f>G25+I25+K25+O25+Q25+M25+S25+U25</f>
        <v>137264</v>
      </c>
      <c r="F25" s="279">
        <v>348261</v>
      </c>
      <c r="G25" s="279">
        <v>395</v>
      </c>
      <c r="H25" s="279">
        <v>8348532</v>
      </c>
      <c r="I25" s="279">
        <v>119528</v>
      </c>
      <c r="J25" s="279">
        <v>59077</v>
      </c>
      <c r="K25" s="279">
        <v>1241</v>
      </c>
      <c r="L25" s="279">
        <v>137</v>
      </c>
      <c r="M25" s="279">
        <v>12</v>
      </c>
      <c r="N25" s="279">
        <v>430546</v>
      </c>
      <c r="O25" s="279">
        <v>11726</v>
      </c>
      <c r="P25" s="279">
        <v>59411</v>
      </c>
      <c r="Q25" s="279">
        <v>71</v>
      </c>
      <c r="R25" s="279">
        <v>44703</v>
      </c>
      <c r="S25" s="279">
        <v>129</v>
      </c>
      <c r="T25" s="279">
        <v>75000</v>
      </c>
      <c r="U25" s="279">
        <v>4162</v>
      </c>
      <c r="V25" s="279">
        <f>+X25+Z25</f>
        <v>537277</v>
      </c>
      <c r="W25" s="279">
        <f>+Y25+AA25</f>
        <v>4268</v>
      </c>
      <c r="X25" s="279">
        <v>232501</v>
      </c>
      <c r="Y25" s="279">
        <v>387</v>
      </c>
      <c r="Z25" s="279">
        <v>304776</v>
      </c>
      <c r="AA25" s="279">
        <v>3881</v>
      </c>
      <c r="AB25" s="279">
        <f>AD25+AF25</f>
        <v>194102</v>
      </c>
      <c r="AC25" s="279">
        <f>AE25+AG25</f>
        <v>2435</v>
      </c>
      <c r="AD25" s="280">
        <v>167623</v>
      </c>
      <c r="AE25" s="280">
        <v>1994</v>
      </c>
      <c r="AF25" s="279">
        <v>26479</v>
      </c>
      <c r="AG25" s="279">
        <v>441</v>
      </c>
      <c r="AH25" s="35"/>
    </row>
    <row r="26" spans="1:41" s="101" customFormat="1" ht="15.75" customHeight="1">
      <c r="A26" s="98" t="s">
        <v>11</v>
      </c>
      <c r="B26" s="99"/>
      <c r="C26" s="99"/>
      <c r="D26" s="99">
        <f>F26+H26+J26+L26+N26+P26+R26+T26</f>
        <v>99.99999999999999</v>
      </c>
      <c r="E26" s="99">
        <f>G26+I26+K26+M26+O26+Q26+S26+U26</f>
        <v>100.00000000000001</v>
      </c>
      <c r="F26" s="99">
        <f>ROUND(F25/$D$25*100,2)</f>
        <v>3.72</v>
      </c>
      <c r="G26" s="99">
        <f>ROUND(G25/$E$25*100,2)</f>
        <v>0.29</v>
      </c>
      <c r="H26" s="99">
        <f>ROUND(H25/$D$25*100,2)</f>
        <v>89.14</v>
      </c>
      <c r="I26" s="292">
        <f>ROUND(I25/$E$25*100,2)+0.01</f>
        <v>87.09</v>
      </c>
      <c r="J26" s="99">
        <f>ROUND(J25/$D$25*100,2)</f>
        <v>0.63</v>
      </c>
      <c r="K26" s="99">
        <f>ROUND(K25/$E$25*100,2)</f>
        <v>0.9</v>
      </c>
      <c r="L26" s="99">
        <f>ROUND(L25/$D$25*100,2)</f>
        <v>0</v>
      </c>
      <c r="M26" s="99">
        <f>ROUND(M25/$E$25*100,2)</f>
        <v>0.01</v>
      </c>
      <c r="N26" s="99">
        <f>ROUND(N25/$D$25*100,2)</f>
        <v>4.6</v>
      </c>
      <c r="O26" s="99">
        <f>ROUND(O25/$E$25*100,2)</f>
        <v>8.54</v>
      </c>
      <c r="P26" s="99">
        <f>ROUND(P25/$D$25*100,2)</f>
        <v>0.63</v>
      </c>
      <c r="Q26" s="99">
        <f>ROUND(Q25/$E$25*100,2)</f>
        <v>0.05</v>
      </c>
      <c r="R26" s="99">
        <f>ROUND(R25/$D$25*100,2)</f>
        <v>0.48</v>
      </c>
      <c r="S26" s="99">
        <f>ROUND(S25/$E$25*100,2)</f>
        <v>0.09</v>
      </c>
      <c r="T26" s="99">
        <f>ROUND(T25/$D$25*100,2)</f>
        <v>0.8</v>
      </c>
      <c r="U26" s="99">
        <f>ROUND(U25/$E$25*100,2)</f>
        <v>3.03</v>
      </c>
      <c r="V26" s="99">
        <f>X26+Z26</f>
        <v>100</v>
      </c>
      <c r="W26" s="99">
        <f>Y26+AA26</f>
        <v>100</v>
      </c>
      <c r="X26" s="99">
        <f>ROUND(X25/$V$25*100,2)</f>
        <v>43.27</v>
      </c>
      <c r="Y26" s="99">
        <f>ROUND(Y25/$W$25*100,2)</f>
        <v>9.07</v>
      </c>
      <c r="Z26" s="99">
        <f>ROUND(Z25/$V$25*100,2)</f>
        <v>56.73</v>
      </c>
      <c r="AA26" s="99">
        <f>ROUND(AA25/$W$25*100,2)</f>
        <v>90.93</v>
      </c>
      <c r="AB26" s="99">
        <f t="shared" si="3"/>
        <v>100</v>
      </c>
      <c r="AC26" s="99">
        <f t="shared" si="3"/>
        <v>100</v>
      </c>
      <c r="AD26" s="99">
        <f>ROUND(AD25/$AB$25*100,2)</f>
        <v>86.36</v>
      </c>
      <c r="AE26" s="99">
        <f>ROUND(AE25/$AC$25*100,2)</f>
        <v>81.89</v>
      </c>
      <c r="AF26" s="99">
        <f>ROUND(AF25/$AB$25*100,2)</f>
        <v>13.64</v>
      </c>
      <c r="AG26" s="99">
        <f>ROUND(AG25/$AC$25*100,2)</f>
        <v>18.11</v>
      </c>
      <c r="AH26" s="100"/>
      <c r="AI26" s="260"/>
      <c r="AJ26" s="260"/>
      <c r="AK26" s="260"/>
      <c r="AL26" s="260"/>
      <c r="AM26" s="260"/>
      <c r="AN26" s="260"/>
      <c r="AO26" s="260"/>
    </row>
    <row r="27" spans="1:34" s="69" customFormat="1" ht="15.75" customHeight="1">
      <c r="A27" s="120" t="s">
        <v>98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1"/>
      <c r="AF27" s="81"/>
      <c r="AG27" s="81"/>
      <c r="AH27" s="80"/>
    </row>
    <row r="28" spans="1:44" s="69" customFormat="1" ht="15.75" customHeight="1">
      <c r="A28" s="121" t="s">
        <v>72</v>
      </c>
      <c r="B28" s="67"/>
      <c r="C28" s="67"/>
      <c r="D28" s="67"/>
      <c r="E28" s="67"/>
      <c r="F28" s="67"/>
      <c r="G28" s="67"/>
      <c r="R28" s="92"/>
      <c r="S28" s="92"/>
      <c r="AH28" s="122"/>
      <c r="AI28" s="122"/>
      <c r="AL28" s="81"/>
      <c r="AM28" s="81"/>
      <c r="AN28" s="81"/>
      <c r="AO28" s="81"/>
      <c r="AP28" s="81"/>
      <c r="AQ28" s="81"/>
      <c r="AR28" s="67"/>
    </row>
    <row r="29" spans="1:34" ht="16.5">
      <c r="A29" s="121" t="s">
        <v>77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17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/>
  <pageMargins left="0.3937007874015748" right="0.7480314960629921" top="0.6692913385826772" bottom="0.9448818897637796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29"/>
  <sheetViews>
    <sheetView zoomScale="120" zoomScaleNormal="120" zoomScalePageLayoutView="0" workbookViewId="0" topLeftCell="R1">
      <selection activeCell="AF26" sqref="AF26"/>
    </sheetView>
  </sheetViews>
  <sheetFormatPr defaultColWidth="9.00390625" defaultRowHeight="36" customHeight="1"/>
  <cols>
    <col min="1" max="1" width="10.00390625" style="83" customWidth="1"/>
    <col min="2" max="2" width="8.875" style="83" customWidth="1"/>
    <col min="3" max="3" width="7.50390625" style="83" customWidth="1"/>
    <col min="4" max="4" width="8.875" style="83" customWidth="1"/>
    <col min="5" max="5" width="7.375" style="83" customWidth="1"/>
    <col min="6" max="6" width="9.00390625" style="83" customWidth="1"/>
    <col min="7" max="7" width="6.00390625" style="83" customWidth="1"/>
    <col min="8" max="8" width="9.625" style="83" bestFit="1" customWidth="1"/>
    <col min="9" max="9" width="6.75390625" style="83" customWidth="1"/>
    <col min="10" max="10" width="7.25390625" style="83" customWidth="1"/>
    <col min="11" max="11" width="5.75390625" style="83" customWidth="1"/>
    <col min="12" max="12" width="6.00390625" style="83" customWidth="1"/>
    <col min="13" max="13" width="5.75390625" style="83" customWidth="1"/>
    <col min="14" max="14" width="7.375" style="83" customWidth="1"/>
    <col min="15" max="15" width="6.375" style="83" customWidth="1"/>
    <col min="16" max="16" width="7.125" style="83" customWidth="1"/>
    <col min="17" max="17" width="5.625" style="83" customWidth="1"/>
    <col min="18" max="18" width="7.00390625" style="83" bestFit="1" customWidth="1"/>
    <col min="19" max="19" width="5.25390625" style="83" customWidth="1"/>
    <col min="20" max="20" width="6.50390625" style="83" customWidth="1"/>
    <col min="21" max="21" width="5.00390625" style="83" customWidth="1"/>
    <col min="22" max="22" width="7.125" style="83" customWidth="1"/>
    <col min="23" max="23" width="5.625" style="83" customWidth="1"/>
    <col min="24" max="24" width="7.125" style="83" customWidth="1"/>
    <col min="25" max="25" width="5.75390625" style="83" customWidth="1"/>
    <col min="26" max="26" width="6.25390625" style="83" customWidth="1"/>
    <col min="27" max="27" width="6.75390625" style="83" bestFit="1" customWidth="1"/>
    <col min="28" max="28" width="7.00390625" style="83" customWidth="1"/>
    <col min="29" max="29" width="6.375" style="83" customWidth="1"/>
    <col min="30" max="30" width="6.50390625" style="83" customWidth="1"/>
    <col min="31" max="31" width="4.875" style="83" customWidth="1"/>
    <col min="32" max="32" width="6.375" style="83" customWidth="1"/>
    <col min="33" max="33" width="5.25390625" style="83" customWidth="1"/>
    <col min="34" max="16384" width="9.00390625" style="11" customWidth="1"/>
  </cols>
  <sheetData>
    <row r="1" spans="1:44" ht="18" customHeight="1">
      <c r="A1" s="33" t="s">
        <v>75</v>
      </c>
      <c r="B1" s="58"/>
      <c r="C1" s="58"/>
      <c r="D1" s="57"/>
      <c r="E1" s="67"/>
      <c r="F1" s="67"/>
      <c r="G1" s="67"/>
      <c r="H1" s="68"/>
      <c r="I1" s="68"/>
      <c r="J1" s="69"/>
      <c r="K1" s="69"/>
      <c r="L1" s="69"/>
      <c r="M1" s="69"/>
      <c r="N1" s="68"/>
      <c r="O1" s="68"/>
      <c r="P1" s="69"/>
      <c r="Q1" s="69"/>
      <c r="R1" s="33" t="s">
        <v>81</v>
      </c>
      <c r="S1" s="68"/>
      <c r="T1" s="69"/>
      <c r="U1" s="69"/>
      <c r="V1" s="69"/>
      <c r="W1" s="69"/>
      <c r="X1" s="69"/>
      <c r="Y1" s="69"/>
      <c r="Z1" s="69"/>
      <c r="AA1" s="57"/>
      <c r="AB1" s="57"/>
      <c r="AC1" s="57"/>
      <c r="AD1" s="69"/>
      <c r="AE1" s="69"/>
      <c r="AF1" s="69"/>
      <c r="AG1" s="69"/>
      <c r="AH1" s="3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8" customHeight="1">
      <c r="A2" s="67"/>
      <c r="B2" s="67"/>
      <c r="C2" s="67"/>
      <c r="D2" s="67"/>
      <c r="E2" s="67"/>
      <c r="F2" s="67"/>
      <c r="G2" s="67"/>
      <c r="H2" s="69"/>
      <c r="I2" s="69"/>
      <c r="J2" s="69"/>
      <c r="K2" s="69"/>
      <c r="L2" s="69"/>
      <c r="M2" s="69"/>
      <c r="N2" s="69"/>
      <c r="O2" s="69"/>
      <c r="P2" s="69"/>
      <c r="Q2" s="92" t="s">
        <v>94</v>
      </c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119" t="s">
        <v>68</v>
      </c>
      <c r="AD2"/>
      <c r="AE2" s="69"/>
      <c r="AF2" s="57"/>
      <c r="AG2" s="92" t="s">
        <v>94</v>
      </c>
      <c r="AH2" s="32"/>
    </row>
    <row r="3" spans="1:34" ht="15.75" customHeight="1">
      <c r="A3" s="70"/>
      <c r="B3" s="359" t="s">
        <v>53</v>
      </c>
      <c r="C3" s="309"/>
      <c r="D3" s="360" t="s">
        <v>64</v>
      </c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2"/>
      <c r="R3" s="350" t="s">
        <v>95</v>
      </c>
      <c r="S3" s="351"/>
      <c r="T3" s="351"/>
      <c r="U3" s="352"/>
      <c r="V3" s="360" t="s">
        <v>42</v>
      </c>
      <c r="W3" s="351"/>
      <c r="X3" s="351"/>
      <c r="Y3" s="351"/>
      <c r="Z3" s="351"/>
      <c r="AA3" s="352"/>
      <c r="AB3" s="360" t="s">
        <v>67</v>
      </c>
      <c r="AC3" s="361"/>
      <c r="AD3" s="361"/>
      <c r="AE3" s="361"/>
      <c r="AF3" s="361"/>
      <c r="AG3" s="362"/>
      <c r="AH3" s="32"/>
    </row>
    <row r="4" spans="1:34" ht="15.75" customHeight="1">
      <c r="A4" s="71" t="s">
        <v>70</v>
      </c>
      <c r="B4" s="310"/>
      <c r="C4" s="312"/>
      <c r="D4" s="73" t="s">
        <v>43</v>
      </c>
      <c r="E4" s="74"/>
      <c r="F4" s="73" t="s">
        <v>44</v>
      </c>
      <c r="G4" s="74"/>
      <c r="H4" s="73" t="s">
        <v>45</v>
      </c>
      <c r="I4" s="74"/>
      <c r="J4" s="73" t="s">
        <v>46</v>
      </c>
      <c r="K4" s="74"/>
      <c r="L4" s="75" t="s">
        <v>62</v>
      </c>
      <c r="M4" s="75"/>
      <c r="N4" s="360" t="s">
        <v>54</v>
      </c>
      <c r="O4" s="362"/>
      <c r="P4" s="76" t="s">
        <v>47</v>
      </c>
      <c r="Q4" s="76"/>
      <c r="R4" s="76" t="s">
        <v>50</v>
      </c>
      <c r="S4" s="76"/>
      <c r="T4" s="76" t="s">
        <v>51</v>
      </c>
      <c r="U4" s="76"/>
      <c r="V4" s="76" t="s">
        <v>43</v>
      </c>
      <c r="W4" s="76"/>
      <c r="X4" s="76" t="s">
        <v>48</v>
      </c>
      <c r="Y4" s="76"/>
      <c r="Z4" s="76" t="s">
        <v>49</v>
      </c>
      <c r="AA4" s="76"/>
      <c r="AB4" s="73" t="s">
        <v>66</v>
      </c>
      <c r="AC4" s="73"/>
      <c r="AD4" s="360" t="s">
        <v>63</v>
      </c>
      <c r="AE4" s="362"/>
      <c r="AF4" s="360" t="s">
        <v>65</v>
      </c>
      <c r="AG4" s="362"/>
      <c r="AH4" s="34"/>
    </row>
    <row r="5" spans="1:34" ht="15.75" customHeight="1">
      <c r="A5" s="77"/>
      <c r="B5" s="72" t="s">
        <v>52</v>
      </c>
      <c r="C5" s="72" t="s">
        <v>58</v>
      </c>
      <c r="D5" s="77" t="s">
        <v>52</v>
      </c>
      <c r="E5" s="72" t="s">
        <v>83</v>
      </c>
      <c r="F5" s="77" t="s">
        <v>52</v>
      </c>
      <c r="G5" s="72" t="s">
        <v>83</v>
      </c>
      <c r="H5" s="77" t="s">
        <v>52</v>
      </c>
      <c r="I5" s="72" t="s">
        <v>58</v>
      </c>
      <c r="J5" s="78" t="s">
        <v>52</v>
      </c>
      <c r="K5" s="72" t="s">
        <v>58</v>
      </c>
      <c r="L5" s="78" t="s">
        <v>52</v>
      </c>
      <c r="M5" s="72" t="s">
        <v>58</v>
      </c>
      <c r="N5" s="77" t="s">
        <v>52</v>
      </c>
      <c r="O5" s="72" t="s">
        <v>58</v>
      </c>
      <c r="P5" s="77" t="s">
        <v>52</v>
      </c>
      <c r="Q5" s="72" t="s">
        <v>58</v>
      </c>
      <c r="R5" s="77" t="s">
        <v>52</v>
      </c>
      <c r="S5" s="72" t="s">
        <v>83</v>
      </c>
      <c r="T5" s="77" t="s">
        <v>52</v>
      </c>
      <c r="U5" s="72" t="s">
        <v>83</v>
      </c>
      <c r="V5" s="77" t="s">
        <v>52</v>
      </c>
      <c r="W5" s="72" t="s">
        <v>58</v>
      </c>
      <c r="X5" s="77" t="s">
        <v>52</v>
      </c>
      <c r="Y5" s="72" t="s">
        <v>83</v>
      </c>
      <c r="Z5" s="77" t="s">
        <v>52</v>
      </c>
      <c r="AA5" s="72" t="s">
        <v>83</v>
      </c>
      <c r="AB5" s="77" t="s">
        <v>52</v>
      </c>
      <c r="AC5" s="72" t="s">
        <v>58</v>
      </c>
      <c r="AD5" s="77" t="s">
        <v>52</v>
      </c>
      <c r="AE5" s="72" t="s">
        <v>58</v>
      </c>
      <c r="AF5" s="77" t="s">
        <v>52</v>
      </c>
      <c r="AG5" s="72" t="s">
        <v>58</v>
      </c>
      <c r="AH5" s="34"/>
    </row>
    <row r="6" spans="1:34" ht="15.75" customHeight="1">
      <c r="A6" s="118" t="s">
        <v>86</v>
      </c>
      <c r="B6" s="102">
        <f>D6++V6+AB6</f>
        <v>4271598</v>
      </c>
      <c r="C6" s="102">
        <f>E6++W6+AC6</f>
        <v>68815</v>
      </c>
      <c r="D6" s="102">
        <f>F6+H6+J6+N6+P6+L6+R6+T6</f>
        <v>4088802</v>
      </c>
      <c r="E6" s="102">
        <f>G6+I6+K6+O6+Q6+M6+S6+U6</f>
        <v>65839</v>
      </c>
      <c r="F6" s="102">
        <v>791191</v>
      </c>
      <c r="G6" s="102">
        <v>1142</v>
      </c>
      <c r="H6" s="102">
        <v>2412869</v>
      </c>
      <c r="I6" s="102">
        <v>49876</v>
      </c>
      <c r="J6" s="102">
        <v>31873</v>
      </c>
      <c r="K6" s="102">
        <v>175</v>
      </c>
      <c r="L6" s="102">
        <v>83</v>
      </c>
      <c r="M6" s="102">
        <v>6</v>
      </c>
      <c r="N6" s="102">
        <v>788771</v>
      </c>
      <c r="O6" s="102">
        <v>14232</v>
      </c>
      <c r="P6" s="102">
        <v>37995</v>
      </c>
      <c r="Q6" s="102">
        <v>58</v>
      </c>
      <c r="R6" s="102">
        <v>22574</v>
      </c>
      <c r="S6" s="102">
        <v>54</v>
      </c>
      <c r="T6" s="102">
        <v>3446</v>
      </c>
      <c r="U6" s="102">
        <v>296</v>
      </c>
      <c r="V6" s="102">
        <f>+X6+Z6</f>
        <v>95175</v>
      </c>
      <c r="W6" s="102">
        <f>+Y6+AA6</f>
        <v>943</v>
      </c>
      <c r="X6" s="102">
        <v>57377</v>
      </c>
      <c r="Y6" s="102">
        <v>142</v>
      </c>
      <c r="Z6" s="102">
        <v>37798</v>
      </c>
      <c r="AA6" s="102">
        <v>801</v>
      </c>
      <c r="AB6" s="102">
        <f>AD6+AF6</f>
        <v>87621</v>
      </c>
      <c r="AC6" s="102">
        <f>AE6+AG6</f>
        <v>2033</v>
      </c>
      <c r="AD6" s="102">
        <v>21545</v>
      </c>
      <c r="AE6" s="102">
        <v>699</v>
      </c>
      <c r="AF6" s="102">
        <v>66076</v>
      </c>
      <c r="AG6" s="102">
        <v>1334</v>
      </c>
      <c r="AH6" s="35"/>
    </row>
    <row r="7" spans="1:34" ht="15.75" customHeight="1">
      <c r="A7" s="118" t="s">
        <v>87</v>
      </c>
      <c r="B7" s="102">
        <v>5192513</v>
      </c>
      <c r="C7" s="102">
        <v>84729</v>
      </c>
      <c r="D7" s="102">
        <v>5002578</v>
      </c>
      <c r="E7" s="102">
        <v>82074</v>
      </c>
      <c r="F7" s="102">
        <v>554100</v>
      </c>
      <c r="G7" s="102">
        <v>765</v>
      </c>
      <c r="H7" s="102">
        <v>3610762</v>
      </c>
      <c r="I7" s="102">
        <v>64798</v>
      </c>
      <c r="J7" s="102">
        <v>49047</v>
      </c>
      <c r="K7" s="102">
        <v>476</v>
      </c>
      <c r="L7" s="102">
        <v>109</v>
      </c>
      <c r="M7" s="102">
        <v>9</v>
      </c>
      <c r="N7" s="102">
        <v>712090</v>
      </c>
      <c r="O7" s="102">
        <v>15411</v>
      </c>
      <c r="P7" s="102">
        <v>42626</v>
      </c>
      <c r="Q7" s="102">
        <v>61</v>
      </c>
      <c r="R7" s="102">
        <v>26902</v>
      </c>
      <c r="S7" s="102">
        <v>64</v>
      </c>
      <c r="T7" s="102">
        <v>6942</v>
      </c>
      <c r="U7" s="102">
        <v>490</v>
      </c>
      <c r="V7" s="102">
        <v>110146</v>
      </c>
      <c r="W7" s="102">
        <v>1057</v>
      </c>
      <c r="X7" s="102">
        <v>66758</v>
      </c>
      <c r="Y7" s="102">
        <v>162</v>
      </c>
      <c r="Z7" s="102">
        <v>43388</v>
      </c>
      <c r="AA7" s="102">
        <v>895</v>
      </c>
      <c r="AB7" s="102">
        <v>79789</v>
      </c>
      <c r="AC7" s="102">
        <v>1598</v>
      </c>
      <c r="AD7" s="103">
        <v>25815</v>
      </c>
      <c r="AE7" s="103">
        <v>684</v>
      </c>
      <c r="AF7" s="102">
        <v>53974</v>
      </c>
      <c r="AG7" s="102">
        <v>914</v>
      </c>
      <c r="AH7" s="35"/>
    </row>
    <row r="8" spans="1:34" ht="15.75" customHeight="1">
      <c r="A8" s="118" t="s">
        <v>97</v>
      </c>
      <c r="B8" s="102">
        <v>7660838</v>
      </c>
      <c r="C8" s="102">
        <v>105000</v>
      </c>
      <c r="D8" s="102">
        <v>7432187</v>
      </c>
      <c r="E8" s="102">
        <v>101610</v>
      </c>
      <c r="F8" s="102">
        <v>1175575</v>
      </c>
      <c r="G8" s="102">
        <v>1296</v>
      </c>
      <c r="H8" s="102">
        <v>5091835</v>
      </c>
      <c r="I8" s="102">
        <v>81089</v>
      </c>
      <c r="J8" s="102">
        <v>82346</v>
      </c>
      <c r="K8" s="102">
        <v>947</v>
      </c>
      <c r="L8" s="102">
        <v>370</v>
      </c>
      <c r="M8" s="102">
        <v>10</v>
      </c>
      <c r="N8" s="102">
        <v>987267</v>
      </c>
      <c r="O8" s="102">
        <v>17405</v>
      </c>
      <c r="P8" s="102">
        <v>54550</v>
      </c>
      <c r="Q8" s="102">
        <v>70</v>
      </c>
      <c r="R8" s="102">
        <v>28899</v>
      </c>
      <c r="S8" s="102">
        <v>65</v>
      </c>
      <c r="T8" s="102">
        <v>11345</v>
      </c>
      <c r="U8" s="102">
        <v>728</v>
      </c>
      <c r="V8" s="102">
        <v>118692</v>
      </c>
      <c r="W8" s="102">
        <v>1101</v>
      </c>
      <c r="X8" s="102">
        <v>66196</v>
      </c>
      <c r="Y8" s="102">
        <v>133</v>
      </c>
      <c r="Z8" s="102">
        <v>52496</v>
      </c>
      <c r="AA8" s="102">
        <v>968</v>
      </c>
      <c r="AB8" s="102">
        <v>109959</v>
      </c>
      <c r="AC8" s="102">
        <v>2289</v>
      </c>
      <c r="AD8" s="103">
        <v>31243</v>
      </c>
      <c r="AE8" s="103">
        <v>801</v>
      </c>
      <c r="AF8" s="102">
        <v>78716</v>
      </c>
      <c r="AG8" s="102">
        <v>1488</v>
      </c>
      <c r="AH8" s="35"/>
    </row>
    <row r="9" spans="1:34" ht="15.75" customHeight="1">
      <c r="A9" s="118" t="s">
        <v>102</v>
      </c>
      <c r="B9" s="102">
        <v>8490624</v>
      </c>
      <c r="C9" s="102">
        <v>172582</v>
      </c>
      <c r="D9" s="102">
        <v>8278883</v>
      </c>
      <c r="E9" s="102">
        <v>169908</v>
      </c>
      <c r="F9" s="102">
        <v>522950</v>
      </c>
      <c r="G9" s="102">
        <v>630</v>
      </c>
      <c r="H9" s="102">
        <v>6714153</v>
      </c>
      <c r="I9" s="102">
        <v>139633</v>
      </c>
      <c r="J9" s="102">
        <v>96170</v>
      </c>
      <c r="K9" s="102">
        <v>1134</v>
      </c>
      <c r="L9" s="102">
        <v>382</v>
      </c>
      <c r="M9" s="102">
        <v>15</v>
      </c>
      <c r="N9" s="102">
        <v>836977</v>
      </c>
      <c r="O9" s="102">
        <v>26873</v>
      </c>
      <c r="P9" s="102">
        <v>59468</v>
      </c>
      <c r="Q9" s="102">
        <v>82</v>
      </c>
      <c r="R9" s="102">
        <v>31144</v>
      </c>
      <c r="S9" s="102">
        <v>63</v>
      </c>
      <c r="T9" s="102">
        <v>17639</v>
      </c>
      <c r="U9" s="102">
        <v>1478</v>
      </c>
      <c r="V9" s="102">
        <v>141341</v>
      </c>
      <c r="W9" s="102">
        <v>1173</v>
      </c>
      <c r="X9" s="102">
        <v>77017</v>
      </c>
      <c r="Y9" s="102">
        <v>140</v>
      </c>
      <c r="Z9" s="102">
        <v>64324</v>
      </c>
      <c r="AA9" s="102">
        <v>1033</v>
      </c>
      <c r="AB9" s="102">
        <v>70400</v>
      </c>
      <c r="AC9" s="102">
        <v>1501</v>
      </c>
      <c r="AD9" s="103">
        <v>36511</v>
      </c>
      <c r="AE9" s="103">
        <v>820</v>
      </c>
      <c r="AF9" s="102">
        <v>33889</v>
      </c>
      <c r="AG9" s="102">
        <v>681</v>
      </c>
      <c r="AH9" s="35"/>
    </row>
    <row r="10" spans="1:34" ht="15.75" customHeight="1">
      <c r="A10" s="118" t="s">
        <v>171</v>
      </c>
      <c r="B10" s="102">
        <v>9596790</v>
      </c>
      <c r="C10" s="102">
        <v>129128</v>
      </c>
      <c r="D10" s="102">
        <v>9357908</v>
      </c>
      <c r="E10" s="102">
        <v>126640</v>
      </c>
      <c r="F10" s="102">
        <v>409353</v>
      </c>
      <c r="G10" s="102">
        <v>347</v>
      </c>
      <c r="H10" s="102">
        <v>7948001</v>
      </c>
      <c r="I10" s="102">
        <v>105229</v>
      </c>
      <c r="J10" s="102">
        <v>85909</v>
      </c>
      <c r="K10" s="102">
        <v>770</v>
      </c>
      <c r="L10" s="102">
        <v>482</v>
      </c>
      <c r="M10" s="102">
        <v>13</v>
      </c>
      <c r="N10" s="102">
        <v>802919</v>
      </c>
      <c r="O10" s="102">
        <v>18756</v>
      </c>
      <c r="P10" s="102">
        <v>62534</v>
      </c>
      <c r="Q10" s="102">
        <v>67</v>
      </c>
      <c r="R10" s="102">
        <v>21335</v>
      </c>
      <c r="S10" s="102">
        <v>51</v>
      </c>
      <c r="T10" s="102">
        <v>27375</v>
      </c>
      <c r="U10" s="102">
        <v>1407</v>
      </c>
      <c r="V10" s="102">
        <v>170711</v>
      </c>
      <c r="W10" s="102">
        <v>1282</v>
      </c>
      <c r="X10" s="102">
        <v>91984</v>
      </c>
      <c r="Y10" s="102">
        <v>158</v>
      </c>
      <c r="Z10" s="102">
        <v>78727</v>
      </c>
      <c r="AA10" s="102">
        <v>1124</v>
      </c>
      <c r="AB10" s="102">
        <v>68171</v>
      </c>
      <c r="AC10" s="102">
        <v>1206</v>
      </c>
      <c r="AD10" s="103">
        <v>45237</v>
      </c>
      <c r="AE10" s="103">
        <v>843</v>
      </c>
      <c r="AF10" s="102">
        <v>22934</v>
      </c>
      <c r="AG10" s="102">
        <v>363</v>
      </c>
      <c r="AH10" s="35"/>
    </row>
    <row r="11" spans="1:34" ht="15.75" customHeight="1">
      <c r="A11" s="118" t="s">
        <v>176</v>
      </c>
      <c r="B11" s="79">
        <v>10534010</v>
      </c>
      <c r="C11" s="79">
        <v>137671</v>
      </c>
      <c r="D11" s="79">
        <v>10282841</v>
      </c>
      <c r="E11" s="79">
        <v>135343</v>
      </c>
      <c r="F11" s="79">
        <v>276188</v>
      </c>
      <c r="G11" s="79">
        <v>213</v>
      </c>
      <c r="H11" s="79">
        <v>9007851</v>
      </c>
      <c r="I11" s="79">
        <v>113301</v>
      </c>
      <c r="J11" s="79">
        <v>105705</v>
      </c>
      <c r="K11" s="79">
        <v>846</v>
      </c>
      <c r="L11" s="79">
        <v>646</v>
      </c>
      <c r="M11" s="79">
        <v>14</v>
      </c>
      <c r="N11" s="79">
        <v>760035</v>
      </c>
      <c r="O11" s="79">
        <v>19056</v>
      </c>
      <c r="P11" s="79">
        <v>64127</v>
      </c>
      <c r="Q11" s="79">
        <v>70</v>
      </c>
      <c r="R11" s="79">
        <v>29640</v>
      </c>
      <c r="S11" s="79">
        <v>54</v>
      </c>
      <c r="T11" s="79">
        <v>38649</v>
      </c>
      <c r="U11" s="79">
        <v>1789</v>
      </c>
      <c r="V11" s="79">
        <v>183920</v>
      </c>
      <c r="W11" s="79">
        <v>1249</v>
      </c>
      <c r="X11" s="79">
        <v>92075</v>
      </c>
      <c r="Y11" s="79">
        <v>130</v>
      </c>
      <c r="Z11" s="79">
        <v>91845</v>
      </c>
      <c r="AA11" s="79">
        <v>1119</v>
      </c>
      <c r="AB11" s="79">
        <v>67249</v>
      </c>
      <c r="AC11" s="79">
        <v>1079</v>
      </c>
      <c r="AD11" s="95">
        <v>51420</v>
      </c>
      <c r="AE11" s="95">
        <v>811</v>
      </c>
      <c r="AF11" s="79">
        <v>15829</v>
      </c>
      <c r="AG11" s="79">
        <v>268</v>
      </c>
      <c r="AH11" s="35"/>
    </row>
    <row r="12" spans="1:34" ht="15.75" customHeight="1">
      <c r="A12" s="287" t="s">
        <v>203</v>
      </c>
      <c r="B12" s="79">
        <f>D12++V12+AB12</f>
        <v>10534010</v>
      </c>
      <c r="C12" s="79">
        <f>E12++W12+AC12</f>
        <v>137671</v>
      </c>
      <c r="D12" s="79">
        <f>F12+H12+J12+N12+P12+L12+R12+T12</f>
        <v>10282841</v>
      </c>
      <c r="E12" s="79">
        <f>G12+I12+K12+O12+Q12+M12+S12+U12</f>
        <v>135343</v>
      </c>
      <c r="F12" s="79">
        <v>276188</v>
      </c>
      <c r="G12" s="79">
        <v>213</v>
      </c>
      <c r="H12" s="79">
        <f>9007852-1</f>
        <v>9007851</v>
      </c>
      <c r="I12" s="79">
        <v>113301</v>
      </c>
      <c r="J12" s="79">
        <v>105705</v>
      </c>
      <c r="K12" s="79">
        <v>846</v>
      </c>
      <c r="L12" s="79">
        <v>646</v>
      </c>
      <c r="M12" s="79">
        <v>14</v>
      </c>
      <c r="N12" s="79">
        <v>760035</v>
      </c>
      <c r="O12" s="79">
        <v>19056</v>
      </c>
      <c r="P12" s="79">
        <v>64127</v>
      </c>
      <c r="Q12" s="79">
        <v>70</v>
      </c>
      <c r="R12" s="79">
        <v>29640</v>
      </c>
      <c r="S12" s="79">
        <v>54</v>
      </c>
      <c r="T12" s="79">
        <v>38649</v>
      </c>
      <c r="U12" s="79">
        <v>1789</v>
      </c>
      <c r="V12" s="79">
        <f>+X12+Z12</f>
        <v>183920</v>
      </c>
      <c r="W12" s="79">
        <f>+Y12+AA12</f>
        <v>1249</v>
      </c>
      <c r="X12" s="79">
        <v>92075</v>
      </c>
      <c r="Y12" s="79">
        <v>130</v>
      </c>
      <c r="Z12" s="79">
        <v>91845</v>
      </c>
      <c r="AA12" s="79">
        <v>1119</v>
      </c>
      <c r="AB12" s="79">
        <f>AD12+AF12</f>
        <v>67249</v>
      </c>
      <c r="AC12" s="79">
        <f>AE12+AG12</f>
        <v>1079</v>
      </c>
      <c r="AD12" s="95">
        <v>51420</v>
      </c>
      <c r="AE12" s="95">
        <v>811</v>
      </c>
      <c r="AF12" s="79">
        <v>15829</v>
      </c>
      <c r="AG12" s="79">
        <v>268</v>
      </c>
      <c r="AH12" s="35"/>
    </row>
    <row r="13" spans="1:34" ht="15.75" customHeight="1">
      <c r="A13" s="118" t="s">
        <v>178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95"/>
      <c r="AE13" s="95"/>
      <c r="AF13" s="79"/>
      <c r="AG13" s="79"/>
      <c r="AH13" s="35"/>
    </row>
    <row r="14" spans="1:34" ht="15.75" customHeight="1">
      <c r="A14" s="287" t="s">
        <v>204</v>
      </c>
      <c r="B14" s="79">
        <f aca="true" t="shared" si="0" ref="B14:C20">D14++V14+AB14</f>
        <v>5313472</v>
      </c>
      <c r="C14" s="79">
        <f t="shared" si="0"/>
        <v>69772</v>
      </c>
      <c r="D14" s="79">
        <f aca="true" t="shared" si="1" ref="D14:E20">F14+H14+J14+N14+P14+L14+R14+T14</f>
        <v>5296759</v>
      </c>
      <c r="E14" s="79">
        <f t="shared" si="1"/>
        <v>69632</v>
      </c>
      <c r="F14" s="79">
        <v>50070</v>
      </c>
      <c r="G14" s="79">
        <v>37</v>
      </c>
      <c r="H14" s="79">
        <v>4849354</v>
      </c>
      <c r="I14" s="79">
        <v>58836</v>
      </c>
      <c r="J14" s="79">
        <v>21026</v>
      </c>
      <c r="K14" s="79">
        <v>170</v>
      </c>
      <c r="L14" s="79">
        <v>323</v>
      </c>
      <c r="M14" s="79">
        <v>7</v>
      </c>
      <c r="N14" s="79">
        <v>342290</v>
      </c>
      <c r="O14" s="79">
        <v>9521</v>
      </c>
      <c r="P14" s="79">
        <v>8419</v>
      </c>
      <c r="Q14" s="79">
        <v>10</v>
      </c>
      <c r="R14" s="79">
        <v>1133</v>
      </c>
      <c r="S14" s="79">
        <v>5</v>
      </c>
      <c r="T14" s="79">
        <v>24144</v>
      </c>
      <c r="U14" s="79">
        <v>1046</v>
      </c>
      <c r="V14" s="79">
        <f aca="true" t="shared" si="2" ref="V14:W20">+X14+Z14</f>
        <v>10215</v>
      </c>
      <c r="W14" s="79">
        <f t="shared" si="2"/>
        <v>22</v>
      </c>
      <c r="X14" s="79">
        <v>9376</v>
      </c>
      <c r="Y14" s="79">
        <v>12</v>
      </c>
      <c r="Z14" s="79">
        <v>839</v>
      </c>
      <c r="AA14" s="79">
        <v>10</v>
      </c>
      <c r="AB14" s="79">
        <f aca="true" t="shared" si="3" ref="AB14:AC26">AD14+AF14</f>
        <v>6498</v>
      </c>
      <c r="AC14" s="79">
        <f t="shared" si="3"/>
        <v>118</v>
      </c>
      <c r="AD14" s="95">
        <v>2574</v>
      </c>
      <c r="AE14" s="95">
        <v>56</v>
      </c>
      <c r="AF14" s="79">
        <v>3924</v>
      </c>
      <c r="AG14" s="79">
        <v>62</v>
      </c>
      <c r="AH14" s="35"/>
    </row>
    <row r="15" spans="1:34" ht="15.75" customHeight="1">
      <c r="A15" s="287" t="s">
        <v>205</v>
      </c>
      <c r="B15" s="79">
        <f t="shared" si="0"/>
        <v>5346683</v>
      </c>
      <c r="C15" s="79">
        <f t="shared" si="0"/>
        <v>69992</v>
      </c>
      <c r="D15" s="79">
        <f t="shared" si="1"/>
        <v>5316433</v>
      </c>
      <c r="E15" s="79">
        <f t="shared" si="1"/>
        <v>69771</v>
      </c>
      <c r="F15" s="79">
        <v>56593</v>
      </c>
      <c r="G15" s="79">
        <v>46</v>
      </c>
      <c r="H15" s="79">
        <v>4855612</v>
      </c>
      <c r="I15" s="79">
        <v>58923</v>
      </c>
      <c r="J15" s="79">
        <v>21812</v>
      </c>
      <c r="K15" s="79">
        <v>183</v>
      </c>
      <c r="L15" s="79">
        <v>323</v>
      </c>
      <c r="M15" s="79">
        <v>7</v>
      </c>
      <c r="N15" s="79">
        <v>342797</v>
      </c>
      <c r="O15" s="79">
        <v>9535</v>
      </c>
      <c r="P15" s="79">
        <v>12135</v>
      </c>
      <c r="Q15" s="79">
        <v>15</v>
      </c>
      <c r="R15" s="79">
        <v>3157</v>
      </c>
      <c r="S15" s="79">
        <v>8</v>
      </c>
      <c r="T15" s="79">
        <v>24004</v>
      </c>
      <c r="U15" s="79">
        <v>1054</v>
      </c>
      <c r="V15" s="79">
        <f t="shared" si="2"/>
        <v>17653</v>
      </c>
      <c r="W15" s="79">
        <f t="shared" si="2"/>
        <v>35</v>
      </c>
      <c r="X15" s="79">
        <v>15899</v>
      </c>
      <c r="Y15" s="79">
        <v>19</v>
      </c>
      <c r="Z15" s="79">
        <v>1754</v>
      </c>
      <c r="AA15" s="79">
        <v>16</v>
      </c>
      <c r="AB15" s="79">
        <f t="shared" si="3"/>
        <v>12597</v>
      </c>
      <c r="AC15" s="79">
        <f t="shared" si="3"/>
        <v>186</v>
      </c>
      <c r="AD15" s="95">
        <v>8363</v>
      </c>
      <c r="AE15" s="95">
        <v>120</v>
      </c>
      <c r="AF15" s="79">
        <v>4234</v>
      </c>
      <c r="AG15" s="79">
        <v>66</v>
      </c>
      <c r="AH15" s="35"/>
    </row>
    <row r="16" spans="1:34" ht="15.75" customHeight="1">
      <c r="A16" s="287" t="s">
        <v>206</v>
      </c>
      <c r="B16" s="79">
        <f t="shared" si="0"/>
        <v>5372210</v>
      </c>
      <c r="C16" s="79">
        <f t="shared" si="0"/>
        <v>70189</v>
      </c>
      <c r="D16" s="79">
        <f t="shared" si="1"/>
        <v>5326249</v>
      </c>
      <c r="E16" s="79">
        <f t="shared" si="1"/>
        <v>69871</v>
      </c>
      <c r="F16" s="79">
        <v>58224</v>
      </c>
      <c r="G16" s="79">
        <v>47</v>
      </c>
      <c r="H16" s="79">
        <v>4860617</v>
      </c>
      <c r="I16" s="79">
        <v>58988</v>
      </c>
      <c r="J16" s="79">
        <v>23036</v>
      </c>
      <c r="K16" s="79">
        <v>200</v>
      </c>
      <c r="L16" s="79">
        <v>323</v>
      </c>
      <c r="M16" s="79">
        <v>7</v>
      </c>
      <c r="N16" s="79">
        <v>342865</v>
      </c>
      <c r="O16" s="79">
        <v>9537</v>
      </c>
      <c r="P16" s="79">
        <v>12135</v>
      </c>
      <c r="Q16" s="79">
        <v>15</v>
      </c>
      <c r="R16" s="79">
        <v>4940</v>
      </c>
      <c r="S16" s="79">
        <v>13</v>
      </c>
      <c r="T16" s="79">
        <v>24109</v>
      </c>
      <c r="U16" s="79">
        <v>1064</v>
      </c>
      <c r="V16" s="79">
        <f t="shared" si="2"/>
        <v>26980</v>
      </c>
      <c r="W16" s="79">
        <f t="shared" si="2"/>
        <v>52</v>
      </c>
      <c r="X16" s="79">
        <v>23966</v>
      </c>
      <c r="Y16" s="79">
        <v>29</v>
      </c>
      <c r="Z16" s="79">
        <v>3014</v>
      </c>
      <c r="AA16" s="79">
        <v>23</v>
      </c>
      <c r="AB16" s="79">
        <f t="shared" si="3"/>
        <v>18981</v>
      </c>
      <c r="AC16" s="79">
        <f t="shared" si="3"/>
        <v>266</v>
      </c>
      <c r="AD16" s="95">
        <v>14603</v>
      </c>
      <c r="AE16" s="95">
        <v>198</v>
      </c>
      <c r="AF16" s="79">
        <v>4378</v>
      </c>
      <c r="AG16" s="79">
        <v>68</v>
      </c>
      <c r="AH16" s="35"/>
    </row>
    <row r="17" spans="1:34" ht="15.75" customHeight="1">
      <c r="A17" s="287" t="s">
        <v>207</v>
      </c>
      <c r="B17" s="79">
        <f t="shared" si="0"/>
        <v>5392693</v>
      </c>
      <c r="C17" s="79">
        <f t="shared" si="0"/>
        <v>70295</v>
      </c>
      <c r="D17" s="79">
        <f t="shared" si="1"/>
        <v>5340432</v>
      </c>
      <c r="E17" s="79">
        <f t="shared" si="1"/>
        <v>69924</v>
      </c>
      <c r="F17" s="79">
        <v>58224</v>
      </c>
      <c r="G17" s="79">
        <v>47</v>
      </c>
      <c r="H17" s="79">
        <v>4861460</v>
      </c>
      <c r="I17" s="79">
        <v>59012</v>
      </c>
      <c r="J17" s="79">
        <v>23282</v>
      </c>
      <c r="K17" s="79">
        <v>208</v>
      </c>
      <c r="L17" s="79">
        <v>323</v>
      </c>
      <c r="M17" s="79">
        <v>7</v>
      </c>
      <c r="N17" s="79">
        <v>344433</v>
      </c>
      <c r="O17" s="79">
        <v>9542</v>
      </c>
      <c r="P17" s="79">
        <v>19786</v>
      </c>
      <c r="Q17" s="79">
        <v>22</v>
      </c>
      <c r="R17" s="79">
        <v>8766</v>
      </c>
      <c r="S17" s="79">
        <v>18</v>
      </c>
      <c r="T17" s="79">
        <v>24158</v>
      </c>
      <c r="U17" s="79">
        <v>1068</v>
      </c>
      <c r="V17" s="79">
        <f t="shared" si="2"/>
        <v>30015</v>
      </c>
      <c r="W17" s="79">
        <f t="shared" si="2"/>
        <v>62</v>
      </c>
      <c r="X17" s="79">
        <v>26408</v>
      </c>
      <c r="Y17" s="79">
        <v>34</v>
      </c>
      <c r="Z17" s="79">
        <v>3607</v>
      </c>
      <c r="AA17" s="79">
        <v>28</v>
      </c>
      <c r="AB17" s="79">
        <f t="shared" si="3"/>
        <v>22246</v>
      </c>
      <c r="AC17" s="79">
        <f t="shared" si="3"/>
        <v>309</v>
      </c>
      <c r="AD17" s="95">
        <v>17868</v>
      </c>
      <c r="AE17" s="95">
        <v>241</v>
      </c>
      <c r="AF17" s="79">
        <v>4378</v>
      </c>
      <c r="AG17" s="79">
        <v>68</v>
      </c>
      <c r="AH17" s="35"/>
    </row>
    <row r="18" spans="1:34" ht="15.75" customHeight="1">
      <c r="A18" s="287" t="s">
        <v>208</v>
      </c>
      <c r="B18" s="279">
        <f t="shared" si="0"/>
        <v>5417880</v>
      </c>
      <c r="C18" s="279">
        <f t="shared" si="0"/>
        <v>70396</v>
      </c>
      <c r="D18" s="279">
        <f t="shared" si="1"/>
        <v>5353083</v>
      </c>
      <c r="E18" s="279">
        <f t="shared" si="1"/>
        <v>69966</v>
      </c>
      <c r="F18" s="279">
        <v>58223</v>
      </c>
      <c r="G18" s="279">
        <v>47</v>
      </c>
      <c r="H18" s="279">
        <v>4862240</v>
      </c>
      <c r="I18" s="279">
        <v>59027</v>
      </c>
      <c r="J18" s="279">
        <v>23500</v>
      </c>
      <c r="K18" s="279">
        <v>213</v>
      </c>
      <c r="L18" s="279">
        <v>323</v>
      </c>
      <c r="M18" s="279">
        <v>7</v>
      </c>
      <c r="N18" s="279">
        <v>344467</v>
      </c>
      <c r="O18" s="279">
        <v>9545</v>
      </c>
      <c r="P18" s="279">
        <v>28585</v>
      </c>
      <c r="Q18" s="279">
        <v>30</v>
      </c>
      <c r="R18" s="279">
        <v>11620</v>
      </c>
      <c r="S18" s="279">
        <v>28</v>
      </c>
      <c r="T18" s="279">
        <v>24125</v>
      </c>
      <c r="U18" s="279">
        <v>1069</v>
      </c>
      <c r="V18" s="279">
        <f t="shared" si="2"/>
        <v>38823</v>
      </c>
      <c r="W18" s="279">
        <f t="shared" si="2"/>
        <v>73</v>
      </c>
      <c r="X18" s="279">
        <v>34921</v>
      </c>
      <c r="Y18" s="279">
        <v>43</v>
      </c>
      <c r="Z18" s="279">
        <v>3902</v>
      </c>
      <c r="AA18" s="279">
        <v>30</v>
      </c>
      <c r="AB18" s="279">
        <f t="shared" si="3"/>
        <v>25974</v>
      </c>
      <c r="AC18" s="279">
        <f t="shared" si="3"/>
        <v>357</v>
      </c>
      <c r="AD18" s="280">
        <v>21596</v>
      </c>
      <c r="AE18" s="280">
        <v>289</v>
      </c>
      <c r="AF18" s="279">
        <v>4378</v>
      </c>
      <c r="AG18" s="279">
        <v>68</v>
      </c>
      <c r="AH18" s="35"/>
    </row>
    <row r="19" spans="1:34" ht="15.75" customHeight="1">
      <c r="A19" s="287" t="s">
        <v>209</v>
      </c>
      <c r="B19" s="279">
        <f t="shared" si="0"/>
        <v>5440566</v>
      </c>
      <c r="C19" s="279">
        <f t="shared" si="0"/>
        <v>70513</v>
      </c>
      <c r="D19" s="279">
        <f t="shared" si="1"/>
        <v>5362211</v>
      </c>
      <c r="E19" s="279">
        <f t="shared" si="1"/>
        <v>70018</v>
      </c>
      <c r="F19" s="279">
        <v>61806</v>
      </c>
      <c r="G19" s="279">
        <v>49</v>
      </c>
      <c r="H19" s="279">
        <v>4862303</v>
      </c>
      <c r="I19" s="279">
        <v>59059</v>
      </c>
      <c r="J19" s="279">
        <v>24924</v>
      </c>
      <c r="K19" s="279">
        <v>223</v>
      </c>
      <c r="L19" s="279">
        <v>323</v>
      </c>
      <c r="M19" s="279">
        <v>7</v>
      </c>
      <c r="N19" s="279">
        <v>344460</v>
      </c>
      <c r="O19" s="279">
        <v>9546</v>
      </c>
      <c r="P19" s="279">
        <v>30728</v>
      </c>
      <c r="Q19" s="279">
        <v>32</v>
      </c>
      <c r="R19" s="279">
        <v>13542</v>
      </c>
      <c r="S19" s="279">
        <v>33</v>
      </c>
      <c r="T19" s="279">
        <v>24125</v>
      </c>
      <c r="U19" s="279">
        <v>1069</v>
      </c>
      <c r="V19" s="279">
        <f t="shared" si="2"/>
        <v>50653</v>
      </c>
      <c r="W19" s="279">
        <f t="shared" si="2"/>
        <v>101</v>
      </c>
      <c r="X19" s="279">
        <v>45239</v>
      </c>
      <c r="Y19" s="279">
        <v>57</v>
      </c>
      <c r="Z19" s="279">
        <v>5414</v>
      </c>
      <c r="AA19" s="279">
        <v>44</v>
      </c>
      <c r="AB19" s="279">
        <f t="shared" si="3"/>
        <v>27702</v>
      </c>
      <c r="AC19" s="279">
        <f t="shared" si="3"/>
        <v>394</v>
      </c>
      <c r="AD19" s="280">
        <v>23310</v>
      </c>
      <c r="AE19" s="280">
        <v>324</v>
      </c>
      <c r="AF19" s="279">
        <v>4392</v>
      </c>
      <c r="AG19" s="279">
        <v>70</v>
      </c>
      <c r="AH19" s="35"/>
    </row>
    <row r="20" spans="1:34" ht="15.75" customHeight="1">
      <c r="A20" s="287" t="s">
        <v>210</v>
      </c>
      <c r="B20" s="279">
        <f t="shared" si="0"/>
        <v>10775942</v>
      </c>
      <c r="C20" s="279">
        <f t="shared" si="0"/>
        <v>141123</v>
      </c>
      <c r="D20" s="279">
        <f t="shared" si="1"/>
        <v>10588118</v>
      </c>
      <c r="E20" s="279">
        <f t="shared" si="1"/>
        <v>139533</v>
      </c>
      <c r="F20" s="279">
        <v>63285</v>
      </c>
      <c r="G20" s="279">
        <v>50</v>
      </c>
      <c r="H20" s="279">
        <v>9748109</v>
      </c>
      <c r="I20" s="279">
        <v>117965</v>
      </c>
      <c r="J20" s="279">
        <v>25507</v>
      </c>
      <c r="K20" s="279">
        <v>232</v>
      </c>
      <c r="L20" s="279">
        <v>516</v>
      </c>
      <c r="M20" s="279">
        <v>12</v>
      </c>
      <c r="N20" s="279">
        <v>648903</v>
      </c>
      <c r="O20" s="279">
        <v>18978</v>
      </c>
      <c r="P20" s="279">
        <v>34822</v>
      </c>
      <c r="Q20" s="279">
        <v>35</v>
      </c>
      <c r="R20" s="279">
        <v>15671</v>
      </c>
      <c r="S20" s="279">
        <v>38</v>
      </c>
      <c r="T20" s="279">
        <v>51305</v>
      </c>
      <c r="U20" s="279">
        <v>2223</v>
      </c>
      <c r="V20" s="279">
        <f t="shared" si="2"/>
        <v>153521</v>
      </c>
      <c r="W20" s="279">
        <f t="shared" si="2"/>
        <v>1107</v>
      </c>
      <c r="X20" s="279">
        <v>53458</v>
      </c>
      <c r="Y20" s="279">
        <v>68</v>
      </c>
      <c r="Z20" s="279">
        <v>100063</v>
      </c>
      <c r="AA20" s="279">
        <v>1039</v>
      </c>
      <c r="AB20" s="279">
        <f t="shared" si="3"/>
        <v>34303</v>
      </c>
      <c r="AC20" s="279">
        <f t="shared" si="3"/>
        <v>483</v>
      </c>
      <c r="AD20" s="280">
        <v>28766</v>
      </c>
      <c r="AE20" s="280">
        <v>399</v>
      </c>
      <c r="AF20" s="279">
        <v>5537</v>
      </c>
      <c r="AG20" s="279">
        <v>84</v>
      </c>
      <c r="AH20" s="35"/>
    </row>
    <row r="21" spans="1:34" ht="15.75" customHeight="1">
      <c r="A21" s="287" t="s">
        <v>211</v>
      </c>
      <c r="B21" s="279">
        <f aca="true" t="shared" si="4" ref="B21:C23">D21++V21+AB21</f>
        <v>11481357</v>
      </c>
      <c r="C21" s="279">
        <f t="shared" si="4"/>
        <v>145349</v>
      </c>
      <c r="D21" s="279">
        <f aca="true" t="shared" si="5" ref="D21:E23">F21+H21+J21+N21+P21+L21+R21+T21</f>
        <v>11260996</v>
      </c>
      <c r="E21" s="279">
        <f t="shared" si="5"/>
        <v>143393</v>
      </c>
      <c r="F21" s="279">
        <v>198830</v>
      </c>
      <c r="G21" s="279">
        <v>144</v>
      </c>
      <c r="H21" s="279">
        <v>10091904</v>
      </c>
      <c r="I21" s="279">
        <v>120911</v>
      </c>
      <c r="J21" s="279">
        <v>100795</v>
      </c>
      <c r="K21" s="279">
        <v>793</v>
      </c>
      <c r="L21" s="279">
        <v>634</v>
      </c>
      <c r="M21" s="279">
        <v>13</v>
      </c>
      <c r="N21" s="279">
        <v>738878</v>
      </c>
      <c r="O21" s="279">
        <v>19195</v>
      </c>
      <c r="P21" s="279">
        <v>59967</v>
      </c>
      <c r="Q21" s="279">
        <v>62</v>
      </c>
      <c r="R21" s="279">
        <v>18781</v>
      </c>
      <c r="S21" s="279">
        <v>42</v>
      </c>
      <c r="T21" s="279">
        <v>51207</v>
      </c>
      <c r="U21" s="279">
        <v>2233</v>
      </c>
      <c r="V21" s="279">
        <f aca="true" t="shared" si="6" ref="V21:W23">+X21+Z21</f>
        <v>160515</v>
      </c>
      <c r="W21" s="279">
        <f t="shared" si="6"/>
        <v>1129</v>
      </c>
      <c r="X21" s="279">
        <v>59521</v>
      </c>
      <c r="Y21" s="279">
        <v>75</v>
      </c>
      <c r="Z21" s="279">
        <v>100994</v>
      </c>
      <c r="AA21" s="279">
        <v>1054</v>
      </c>
      <c r="AB21" s="279">
        <f aca="true" t="shared" si="7" ref="AB21:AC23">AD21+AF21</f>
        <v>59846</v>
      </c>
      <c r="AC21" s="279">
        <f t="shared" si="7"/>
        <v>827</v>
      </c>
      <c r="AD21" s="280">
        <v>45744</v>
      </c>
      <c r="AE21" s="280">
        <v>601</v>
      </c>
      <c r="AF21" s="279">
        <v>14102</v>
      </c>
      <c r="AG21" s="279">
        <v>226</v>
      </c>
      <c r="AH21" s="35"/>
    </row>
    <row r="22" spans="1:34" ht="15.75" customHeight="1">
      <c r="A22" s="287" t="s">
        <v>231</v>
      </c>
      <c r="B22" s="279">
        <f t="shared" si="4"/>
        <v>11506686</v>
      </c>
      <c r="C22" s="279">
        <f t="shared" si="4"/>
        <v>145595</v>
      </c>
      <c r="D22" s="279">
        <f t="shared" si="5"/>
        <v>11269517</v>
      </c>
      <c r="E22" s="279">
        <f t="shared" si="5"/>
        <v>143508</v>
      </c>
      <c r="F22" s="279">
        <v>199343</v>
      </c>
      <c r="G22" s="279">
        <v>147</v>
      </c>
      <c r="H22" s="279">
        <v>10094638</v>
      </c>
      <c r="I22" s="279">
        <v>120968</v>
      </c>
      <c r="J22" s="279">
        <v>102443</v>
      </c>
      <c r="K22" s="279">
        <v>826</v>
      </c>
      <c r="L22" s="279">
        <v>634</v>
      </c>
      <c r="M22" s="279">
        <v>13</v>
      </c>
      <c r="N22" s="279">
        <v>739881</v>
      </c>
      <c r="O22" s="279">
        <v>19199</v>
      </c>
      <c r="P22" s="279">
        <v>62163</v>
      </c>
      <c r="Q22" s="279">
        <v>64</v>
      </c>
      <c r="R22" s="279">
        <v>18958</v>
      </c>
      <c r="S22" s="279">
        <v>43</v>
      </c>
      <c r="T22" s="279">
        <v>51457</v>
      </c>
      <c r="U22" s="279">
        <v>2248</v>
      </c>
      <c r="V22" s="279">
        <f t="shared" si="6"/>
        <v>170115</v>
      </c>
      <c r="W22" s="279">
        <f t="shared" si="6"/>
        <v>1146</v>
      </c>
      <c r="X22" s="279">
        <v>68628</v>
      </c>
      <c r="Y22" s="279">
        <v>86</v>
      </c>
      <c r="Z22" s="279">
        <v>101487</v>
      </c>
      <c r="AA22" s="279">
        <v>1060</v>
      </c>
      <c r="AB22" s="279">
        <f t="shared" si="7"/>
        <v>67054</v>
      </c>
      <c r="AC22" s="279">
        <f t="shared" si="7"/>
        <v>941</v>
      </c>
      <c r="AD22" s="280">
        <v>52690</v>
      </c>
      <c r="AE22" s="280">
        <v>713</v>
      </c>
      <c r="AF22" s="279">
        <v>14364</v>
      </c>
      <c r="AG22" s="279">
        <v>228</v>
      </c>
      <c r="AH22" s="35"/>
    </row>
    <row r="23" spans="1:34" ht="15.75" customHeight="1">
      <c r="A23" s="287" t="s">
        <v>234</v>
      </c>
      <c r="B23" s="279">
        <f t="shared" si="4"/>
        <v>11526469</v>
      </c>
      <c r="C23" s="279">
        <f t="shared" si="4"/>
        <v>145768</v>
      </c>
      <c r="D23" s="279">
        <f t="shared" si="5"/>
        <v>11276432</v>
      </c>
      <c r="E23" s="279">
        <f t="shared" si="5"/>
        <v>143586</v>
      </c>
      <c r="F23" s="279">
        <v>202028</v>
      </c>
      <c r="G23" s="279">
        <v>154</v>
      </c>
      <c r="H23" s="279">
        <v>10095362</v>
      </c>
      <c r="I23" s="279">
        <v>121009</v>
      </c>
      <c r="J23" s="279">
        <v>103340</v>
      </c>
      <c r="K23" s="279">
        <v>843</v>
      </c>
      <c r="L23" s="279">
        <v>634</v>
      </c>
      <c r="M23" s="279">
        <v>13</v>
      </c>
      <c r="N23" s="279">
        <v>740913</v>
      </c>
      <c r="O23" s="279">
        <v>19202</v>
      </c>
      <c r="P23" s="279">
        <v>63031</v>
      </c>
      <c r="Q23" s="279">
        <v>65</v>
      </c>
      <c r="R23" s="279">
        <v>19677</v>
      </c>
      <c r="S23" s="279">
        <v>50</v>
      </c>
      <c r="T23" s="279">
        <v>51447</v>
      </c>
      <c r="U23" s="279">
        <v>2250</v>
      </c>
      <c r="V23" s="279">
        <f t="shared" si="6"/>
        <v>177125</v>
      </c>
      <c r="W23" s="279">
        <f t="shared" si="6"/>
        <v>1163</v>
      </c>
      <c r="X23" s="279">
        <v>74864</v>
      </c>
      <c r="Y23" s="279">
        <v>93</v>
      </c>
      <c r="Z23" s="279">
        <v>102261</v>
      </c>
      <c r="AA23" s="279">
        <v>1070</v>
      </c>
      <c r="AB23" s="279">
        <f t="shared" si="7"/>
        <v>72912</v>
      </c>
      <c r="AC23" s="279">
        <f t="shared" si="7"/>
        <v>1019</v>
      </c>
      <c r="AD23" s="280">
        <v>58548</v>
      </c>
      <c r="AE23" s="280">
        <v>791</v>
      </c>
      <c r="AF23" s="279">
        <v>14364</v>
      </c>
      <c r="AG23" s="279">
        <v>228</v>
      </c>
      <c r="AH23" s="35"/>
    </row>
    <row r="24" spans="1:34" ht="15.75" customHeight="1">
      <c r="A24" s="287" t="s">
        <v>237</v>
      </c>
      <c r="B24" s="279">
        <f>D24++V24+AB24</f>
        <v>11543001</v>
      </c>
      <c r="C24" s="279">
        <f>E24++W24+AC24</f>
        <v>145876</v>
      </c>
      <c r="D24" s="279">
        <f>F24+H24+J24+N24+P24+L24+R24+T24</f>
        <v>11283646</v>
      </c>
      <c r="E24" s="279">
        <f>G24+I24+K24+O24+Q24+M24+S24+U24</f>
        <v>143630</v>
      </c>
      <c r="F24" s="279">
        <v>203515</v>
      </c>
      <c r="G24" s="279">
        <v>156</v>
      </c>
      <c r="H24" s="279">
        <v>10095635</v>
      </c>
      <c r="I24" s="279">
        <v>121030</v>
      </c>
      <c r="J24" s="279">
        <v>103491</v>
      </c>
      <c r="K24" s="279">
        <v>850</v>
      </c>
      <c r="L24" s="279">
        <v>634</v>
      </c>
      <c r="M24" s="279">
        <v>13</v>
      </c>
      <c r="N24" s="279">
        <v>742457</v>
      </c>
      <c r="O24" s="279">
        <v>19209</v>
      </c>
      <c r="P24" s="279">
        <v>65589</v>
      </c>
      <c r="Q24" s="279">
        <v>68</v>
      </c>
      <c r="R24" s="279">
        <v>20905</v>
      </c>
      <c r="S24" s="279">
        <v>53</v>
      </c>
      <c r="T24" s="279">
        <v>51420</v>
      </c>
      <c r="U24" s="279">
        <v>2251</v>
      </c>
      <c r="V24" s="279">
        <f>+X24+Z24</f>
        <v>183691</v>
      </c>
      <c r="W24" s="279">
        <f>+Y24+AA24</f>
        <v>1180</v>
      </c>
      <c r="X24" s="279">
        <v>81034</v>
      </c>
      <c r="Y24" s="279">
        <v>101</v>
      </c>
      <c r="Z24" s="279">
        <v>102657</v>
      </c>
      <c r="AA24" s="279">
        <v>1079</v>
      </c>
      <c r="AB24" s="279">
        <f>AD24+AF24</f>
        <v>75664</v>
      </c>
      <c r="AC24" s="279">
        <f>AE24+AG24</f>
        <v>1066</v>
      </c>
      <c r="AD24" s="280">
        <v>61300</v>
      </c>
      <c r="AE24" s="280">
        <v>838</v>
      </c>
      <c r="AF24" s="279">
        <v>14364</v>
      </c>
      <c r="AG24" s="279">
        <v>228</v>
      </c>
      <c r="AH24" s="35"/>
    </row>
    <row r="25" spans="1:34" ht="15.75" customHeight="1">
      <c r="A25" s="287" t="s">
        <v>242</v>
      </c>
      <c r="B25" s="279">
        <f>D25++V25+AB25</f>
        <v>11577533</v>
      </c>
      <c r="C25" s="279">
        <f>E25++W25+AC25</f>
        <v>146030</v>
      </c>
      <c r="D25" s="279">
        <f>F25+H25+J25+N25+P25+L25+R25+T25</f>
        <v>11303197</v>
      </c>
      <c r="E25" s="279">
        <f>G25+I25+K25+O25+Q25+M25+S25+U25</f>
        <v>143722</v>
      </c>
      <c r="F25" s="279">
        <v>208807</v>
      </c>
      <c r="G25" s="279">
        <v>160</v>
      </c>
      <c r="H25" s="279">
        <v>10097238</v>
      </c>
      <c r="I25" s="279">
        <v>121078</v>
      </c>
      <c r="J25" s="279">
        <v>104608</v>
      </c>
      <c r="K25" s="279">
        <v>866</v>
      </c>
      <c r="L25" s="279">
        <v>634</v>
      </c>
      <c r="M25" s="279">
        <v>13</v>
      </c>
      <c r="N25" s="279">
        <v>743258</v>
      </c>
      <c r="O25" s="279">
        <v>19211</v>
      </c>
      <c r="P25" s="279">
        <v>70130</v>
      </c>
      <c r="Q25" s="279">
        <v>75</v>
      </c>
      <c r="R25" s="279">
        <v>27102</v>
      </c>
      <c r="S25" s="279">
        <v>68</v>
      </c>
      <c r="T25" s="279">
        <v>51420</v>
      </c>
      <c r="U25" s="279">
        <v>2251</v>
      </c>
      <c r="V25" s="279">
        <f>+X25+Z25</f>
        <v>195470</v>
      </c>
      <c r="W25" s="279">
        <f>+Y25+AA25</f>
        <v>1200</v>
      </c>
      <c r="X25" s="279">
        <v>92491</v>
      </c>
      <c r="Y25" s="279">
        <v>113</v>
      </c>
      <c r="Z25" s="279">
        <v>102979</v>
      </c>
      <c r="AA25" s="279">
        <v>1087</v>
      </c>
      <c r="AB25" s="279">
        <f>AD25+AF25</f>
        <v>78866</v>
      </c>
      <c r="AC25" s="279">
        <f>AE25+AG25</f>
        <v>1108</v>
      </c>
      <c r="AD25" s="280">
        <v>64502</v>
      </c>
      <c r="AE25" s="280">
        <v>880</v>
      </c>
      <c r="AF25" s="279">
        <v>14364</v>
      </c>
      <c r="AG25" s="279">
        <v>228</v>
      </c>
      <c r="AH25" s="35"/>
    </row>
    <row r="26" spans="1:34" s="101" customFormat="1" ht="15.75" customHeight="1">
      <c r="A26" s="98" t="s">
        <v>11</v>
      </c>
      <c r="B26" s="99"/>
      <c r="C26" s="99"/>
      <c r="D26" s="99">
        <f>F26+H26+J26+L26+N26+P26+R26+T26</f>
        <v>100</v>
      </c>
      <c r="E26" s="99">
        <f>G26+I26+K26+M26+O26+Q26+S26+U26</f>
        <v>99.99999999999999</v>
      </c>
      <c r="F26" s="220">
        <f>ROUND(F25/$D$25*100,2)</f>
        <v>1.85</v>
      </c>
      <c r="G26" s="220">
        <f>ROUND(G25/$E$25*100,2)</f>
        <v>0.11</v>
      </c>
      <c r="H26" s="99">
        <f>ROUND(H25/$D$25*100,2)-0.01</f>
        <v>89.32</v>
      </c>
      <c r="I26" s="99">
        <f>ROUND(I25/$E$25*100,2)</f>
        <v>84.24</v>
      </c>
      <c r="J26" s="220">
        <f>ROUND(J25/$D$25*100,2)</f>
        <v>0.93</v>
      </c>
      <c r="K26" s="220">
        <f>ROUND(K25/$E$25*100,2)</f>
        <v>0.6</v>
      </c>
      <c r="L26" s="220">
        <f>ROUND(L25/$D$25*100,2)</f>
        <v>0.01</v>
      </c>
      <c r="M26" s="220">
        <f>ROUND(M25/$E$25*100,2)</f>
        <v>0.01</v>
      </c>
      <c r="N26" s="220">
        <f>ROUND(N25/$D$25*100,2)</f>
        <v>6.58</v>
      </c>
      <c r="O26" s="220">
        <f>ROUND(O25/$E$25*100,2)</f>
        <v>13.37</v>
      </c>
      <c r="P26" s="220">
        <f>ROUND(P25/$D$25*100,2)</f>
        <v>0.62</v>
      </c>
      <c r="Q26" s="220">
        <f>ROUND(Q25/$E$25*100,2)</f>
        <v>0.05</v>
      </c>
      <c r="R26" s="220">
        <f>ROUND(R25/$D$25*100,2)</f>
        <v>0.24</v>
      </c>
      <c r="S26" s="220">
        <f>ROUND(S25/$E$25*100,2)</f>
        <v>0.05</v>
      </c>
      <c r="T26" s="220">
        <f>ROUND(T25/$D$25*100,2)</f>
        <v>0.45</v>
      </c>
      <c r="U26" s="220">
        <f>ROUND(U25/$E$25*100,2)</f>
        <v>1.57</v>
      </c>
      <c r="V26" s="99">
        <f>X26+Z26</f>
        <v>100</v>
      </c>
      <c r="W26" s="99">
        <f>Y26+AA26</f>
        <v>100</v>
      </c>
      <c r="X26" s="99">
        <f>ROUND(X25/$V$25*100,2)</f>
        <v>47.32</v>
      </c>
      <c r="Y26" s="99">
        <f>ROUND(Y25/$W$25*100,2)</f>
        <v>9.42</v>
      </c>
      <c r="Z26" s="99">
        <f>ROUND(Z25/$V$25*100,2)</f>
        <v>52.68</v>
      </c>
      <c r="AA26" s="99">
        <f>ROUND(AA25/$W$25*100,2)</f>
        <v>90.58</v>
      </c>
      <c r="AB26" s="99">
        <f t="shared" si="3"/>
        <v>100</v>
      </c>
      <c r="AC26" s="99">
        <f t="shared" si="3"/>
        <v>100</v>
      </c>
      <c r="AD26" s="99">
        <f>ROUND(AD25/$AB$25*100,2)</f>
        <v>81.79</v>
      </c>
      <c r="AE26" s="99">
        <f>ROUND(AE25/$AC$25*100,2)</f>
        <v>79.42</v>
      </c>
      <c r="AF26" s="99">
        <f>ROUND(AF25/$AB$25*100,2)</f>
        <v>18.21</v>
      </c>
      <c r="AG26" s="99">
        <f>ROUND(AG25/$AC$25*100,2)</f>
        <v>20.58</v>
      </c>
      <c r="AH26" s="100"/>
    </row>
    <row r="27" spans="1:34" s="69" customFormat="1" ht="15.75" customHeight="1">
      <c r="A27" s="120" t="s">
        <v>98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1"/>
      <c r="AF27" s="81"/>
      <c r="AG27" s="240"/>
      <c r="AH27" s="80"/>
    </row>
    <row r="28" spans="1:44" s="69" customFormat="1" ht="15.75" customHeight="1">
      <c r="A28" s="121" t="s">
        <v>73</v>
      </c>
      <c r="B28" s="67"/>
      <c r="C28" s="67"/>
      <c r="D28" s="67"/>
      <c r="E28" s="67"/>
      <c r="F28" s="67"/>
      <c r="G28" s="67"/>
      <c r="R28" s="92"/>
      <c r="S28" s="92"/>
      <c r="AH28" s="122"/>
      <c r="AI28" s="122"/>
      <c r="AL28" s="81"/>
      <c r="AM28" s="81"/>
      <c r="AN28" s="81"/>
      <c r="AO28" s="81"/>
      <c r="AP28" s="81"/>
      <c r="AQ28" s="81"/>
      <c r="AR28" s="67"/>
    </row>
    <row r="29" spans="1:34" ht="16.5">
      <c r="A29" s="121" t="s">
        <v>77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17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/>
  <pageMargins left="0.3937007874015748" right="0.7480314960629921" top="0.6692913385826772" bottom="0.9448818897637796" header="0.5118110236220472" footer="0.5118110236220472"/>
  <pageSetup horizontalDpi="600" verticalDpi="600" orientation="landscape" paperSize="9" scale="99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業務組</dc:creator>
  <cp:keywords/>
  <dc:description/>
  <cp:lastModifiedBy>gomoz</cp:lastModifiedBy>
  <cp:lastPrinted>2009-01-22T07:33:43Z</cp:lastPrinted>
  <dcterms:created xsi:type="dcterms:W3CDTF">1997-08-07T07:20:16Z</dcterms:created>
  <dcterms:modified xsi:type="dcterms:W3CDTF">2009-01-23T07:30:01Z</dcterms:modified>
  <cp:category/>
  <cp:version/>
  <cp:contentType/>
  <cp:contentStatus/>
</cp:coreProperties>
</file>