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activeTab="2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'表2'!$B$3:$Y$30</definedName>
    <definedName name="_xlnm.Print_Area" localSheetId="3">'表3'!$A$1:$P$28</definedName>
    <definedName name="_xlnm.Print_Area" localSheetId="4">'表4'!$A$1:$AC$29</definedName>
    <definedName name="_xlnm.Print_Area" localSheetId="0">'表頭'!$A$1:$F$18</definedName>
    <definedName name="_xlnm.Print_Area" localSheetId="5">'附表5'!$A$1:$AG$31</definedName>
  </definedNames>
  <calcPr fullCalcOnLoad="1"/>
</workbook>
</file>

<file path=xl/sharedStrings.xml><?xml version="1.0" encoding="utf-8"?>
<sst xmlns="http://schemas.openxmlformats.org/spreadsheetml/2006/main" count="629" uniqueCount="240">
  <si>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</si>
  <si>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</si>
  <si>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</si>
  <si>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</si>
  <si>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</si>
  <si>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</si>
  <si>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</si>
  <si>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</si>
  <si>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</si>
  <si>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</si>
  <si>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</si>
  <si>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</si>
  <si>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</si>
  <si>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</si>
  <si>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</si>
  <si>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</si>
  <si>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</si>
  <si>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</si>
  <si>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</si>
  <si>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</si>
  <si>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</si>
  <si>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</si>
  <si>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</si>
  <si>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</si>
  <si>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</si>
  <si>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</si>
  <si>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</si>
  <si>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</si>
  <si>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</si>
  <si>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</si>
  <si>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</si>
  <si>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</si>
  <si>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</si>
  <si>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</si>
  <si>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</si>
  <si>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</si>
  <si>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</si>
  <si>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</si>
  <si>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</si>
  <si>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</si>
  <si>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</si>
  <si>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</si>
  <si>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</si>
  <si>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</si>
  <si>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</si>
  <si>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</si>
  <si>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</si>
  <si>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</si>
  <si>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</si>
  <si>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</si>
  <si>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</si>
  <si>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</si>
  <si>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</si>
  <si>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</si>
  <si>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</si>
  <si>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</si>
  <si>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</si>
  <si>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</si>
  <si>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</si>
  <si>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</si>
  <si>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</si>
  <si>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</si>
  <si>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</si>
  <si>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</si>
  <si>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</si>
  <si>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</si>
  <si>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</si>
  <si>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</si>
  <si>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</si>
  <si>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</si>
  <si>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</si>
  <si>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</si>
  <si>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</si>
  <si>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</si>
  <si>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</si>
  <si>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</si>
  <si>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</si>
  <si>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</si>
  <si>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</si>
  <si>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</si>
  <si>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</si>
  <si>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</si>
  <si>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</si>
  <si>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</si>
  <si>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</si>
  <si>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</si>
  <si>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</si>
  <si>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</si>
  <si>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</si>
  <si>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</si>
  <si>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</si>
  <si>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</si>
  <si>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</si>
  <si>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</si>
  <si>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</si>
  <si>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</si>
  <si>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</si>
  <si>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</si>
  <si>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</si>
  <si>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</si>
  <si>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</si>
  <si>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</si>
  <si>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</si>
  <si>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</si>
  <si>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</si>
  <si>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</si>
  <si>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</si>
  <si>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</si>
  <si>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</si>
  <si>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</si>
  <si>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</si>
  <si>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</si>
  <si>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</si>
  <si>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</si>
  <si>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</si>
  <si>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</si>
  <si>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</si>
  <si>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</si>
  <si>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</si>
  <si>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</si>
  <si>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</si>
  <si>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</si>
  <si>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</si>
  <si>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</si>
  <si>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</si>
  <si>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</si>
  <si>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</si>
  <si>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</si>
  <si>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</si>
  <si>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</si>
  <si>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</si>
  <si>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</si>
  <si>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</si>
  <si>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</si>
  <si>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</si>
  <si>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</si>
  <si>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</si>
  <si>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</si>
  <si>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</si>
  <si>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</si>
  <si>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</si>
  <si>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</si>
  <si>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</si>
  <si>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</si>
  <si>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</si>
  <si>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</si>
  <si>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</si>
  <si>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</si>
  <si>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</si>
  <si>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</si>
  <si>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</si>
  <si>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</si>
  <si>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</si>
  <si>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</si>
  <si>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</si>
  <si>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</si>
  <si>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</si>
  <si>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</si>
  <si>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</si>
  <si>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</si>
  <si>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</si>
  <si>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</si>
  <si>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</si>
  <si>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</si>
  <si>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</si>
  <si>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</si>
  <si>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</si>
  <si>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</si>
  <si>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</si>
  <si>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</si>
  <si>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</si>
  <si>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</si>
  <si>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投資評價利益及匯兌利益</t>
  </si>
  <si>
    <t>投資評價損失及匯兌損失</t>
  </si>
  <si>
    <t>金融債券</t>
  </si>
  <si>
    <t>96年度</t>
  </si>
  <si>
    <t>97年度</t>
  </si>
  <si>
    <t>97年度</t>
  </si>
  <si>
    <t>國內</t>
  </si>
  <si>
    <t>國外</t>
  </si>
  <si>
    <t>合計</t>
  </si>
  <si>
    <t>97年3月</t>
  </si>
  <si>
    <t>97年4月</t>
  </si>
  <si>
    <t>97年5月</t>
  </si>
  <si>
    <t>97年6月</t>
  </si>
  <si>
    <t>97年7月</t>
  </si>
  <si>
    <t>97年度</t>
  </si>
  <si>
    <t>97年8月</t>
  </si>
  <si>
    <t>97年9月</t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</si>
  <si>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</si>
  <si>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</si>
  <si>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</si>
  <si>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</si>
  <si>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</si>
  <si>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</si>
  <si>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</si>
  <si>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</si>
  <si>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</si>
  <si>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</si>
  <si>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</si>
  <si>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</si>
  <si>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</si>
  <si>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</si>
  <si>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</si>
  <si>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</si>
  <si>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</si>
  <si>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</si>
  <si>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</si>
  <si>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</si>
  <si>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</si>
  <si>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</si>
  <si>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</si>
  <si>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</si>
  <si>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</si>
  <si>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97年9月</t>
  </si>
  <si>
    <r>
      <t>97年9月</t>
    </r>
  </si>
  <si>
    <r>
      <t>97年9月</t>
    </r>
  </si>
  <si>
    <r>
      <t>97年9月</t>
    </r>
  </si>
  <si>
    <t>97年10月</t>
  </si>
  <si>
    <r>
      <t>97年10月</t>
    </r>
  </si>
  <si>
    <r>
      <t>97年10月</t>
    </r>
  </si>
  <si>
    <t>97年11月</t>
  </si>
  <si>
    <r>
      <t>97年11月</t>
    </r>
  </si>
  <si>
    <r>
      <t>97年11月</t>
    </r>
  </si>
  <si>
    <t>97年12月</t>
  </si>
  <si>
    <r>
      <t>97年12月</t>
    </r>
  </si>
  <si>
    <r>
      <t>97年12月</t>
    </r>
  </si>
  <si>
    <t>98年度</t>
  </si>
  <si>
    <t>98年1月</t>
  </si>
  <si>
    <t>98年1月</t>
  </si>
  <si>
    <r>
      <t>98年1月</t>
    </r>
  </si>
  <si>
    <t>備供出售之金融
資產評價損益</t>
  </si>
  <si>
    <t>未達法定收益</t>
  </si>
  <si>
    <t>待撥補數</t>
  </si>
  <si>
    <t>98年2月</t>
  </si>
  <si>
    <r>
      <t>98年2月</t>
    </r>
  </si>
  <si>
    <r>
      <t>98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</si>
  <si>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月出版</t>
    </r>
  </si>
  <si>
    <t>98年3月</t>
  </si>
  <si>
    <r>
      <t>98年3月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</si>
</sst>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</numFmts>
  <fonts count="51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標楷體"/>
      <family val="4"/>
    </font>
    <font>
      <b/>
      <sz val="8"/>
      <color indexed="8"/>
      <name val="標楷體"/>
      <family val="4"/>
    </font>
    <font>
      <b/>
      <i/>
      <sz val="8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4" fillId="0" borderId="1" applyNumberFormat="0" applyFill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4" borderId="4" applyNumberFormat="0" applyFont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1" borderId="8" applyNumberFormat="0" applyAlignment="0" applyProtection="0"/>
    <xf numFmtId="0" fontId="42" fillId="16" borderId="9" applyNumberFormat="0" applyAlignment="0" applyProtection="0"/>
    <xf numFmtId="0" fontId="36" fillId="17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4" fontId="29" fillId="0" borderId="11" xfId="34" applyNumberFormat="1" applyFont="1" applyBorder="1" applyAlignment="1">
      <alignment horizontal="right"/>
      <protection/>
    </xf>
    <xf numFmtId="4" fontId="30" fillId="0" borderId="11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3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29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7" fontId="29" fillId="0" borderId="10" xfId="0" applyNumberFormat="1" applyFont="1" applyFill="1" applyBorder="1" applyAlignment="1">
      <alignment horizontal="right"/>
    </xf>
    <xf numFmtId="41" fontId="29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29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29" fillId="0" borderId="23" xfId="0" applyNumberFormat="1" applyFont="1" applyFill="1" applyBorder="1" applyAlignment="1">
      <alignment horizontal="right"/>
    </xf>
    <xf numFmtId="41" fontId="29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4" fontId="30" fillId="0" borderId="25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4" fontId="15" fillId="11" borderId="11" xfId="0" applyNumberFormat="1" applyFont="1" applyFill="1" applyBorder="1" applyAlignment="1">
      <alignment horizontal="right"/>
    </xf>
    <xf numFmtId="3" fontId="15" fillId="0" borderId="10" xfId="35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>
      <alignment horizontal="right"/>
      <protection/>
    </xf>
    <xf numFmtId="3" fontId="15" fillId="0" borderId="10" xfId="36" applyNumberFormat="1" applyFont="1" applyBorder="1" applyAlignment="1">
      <alignment horizontal="right"/>
      <protection/>
    </xf>
    <xf numFmtId="3" fontId="19" fillId="0" borderId="10" xfId="33" applyNumberFormat="1" applyFont="1" applyBorder="1" applyAlignment="1">
      <alignment horizontal="right"/>
      <protection/>
    </xf>
    <xf numFmtId="37" fontId="18" fillId="0" borderId="23" xfId="0" applyNumberFormat="1" applyFont="1" applyBorder="1" applyAlignment="1">
      <alignment horizontal="right"/>
    </xf>
    <xf numFmtId="41" fontId="18" fillId="0" borderId="23" xfId="0" applyNumberFormat="1" applyFont="1" applyBorder="1" applyAlignment="1">
      <alignment horizontal="right"/>
    </xf>
    <xf numFmtId="37" fontId="18" fillId="0" borderId="26" xfId="0" applyNumberFormat="1" applyFont="1" applyBorder="1" applyAlignment="1">
      <alignment horizontal="right"/>
    </xf>
    <xf numFmtId="176" fontId="20" fillId="0" borderId="23" xfId="0" applyNumberFormat="1" applyFont="1" applyBorder="1" applyAlignment="1">
      <alignment horizontal="right"/>
    </xf>
    <xf numFmtId="3" fontId="20" fillId="0" borderId="23" xfId="36" applyNumberFormat="1" applyFont="1" applyBorder="1" applyAlignment="1">
      <alignment horizontal="right"/>
      <protection/>
    </xf>
    <xf numFmtId="3" fontId="20" fillId="0" borderId="24" xfId="36" applyNumberFormat="1" applyFont="1" applyBorder="1" applyAlignment="1">
      <alignment horizontal="right"/>
      <protection/>
    </xf>
    <xf numFmtId="3" fontId="20" fillId="0" borderId="23" xfId="34" applyNumberFormat="1" applyFont="1" applyBorder="1" applyAlignment="1">
      <alignment horizontal="right"/>
      <protection/>
    </xf>
    <xf numFmtId="3" fontId="20" fillId="0" borderId="24" xfId="34" applyNumberFormat="1" applyFont="1" applyBorder="1" applyAlignment="1">
      <alignment horizontal="right"/>
      <protection/>
    </xf>
    <xf numFmtId="176" fontId="20" fillId="0" borderId="23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37" fontId="50" fillId="0" borderId="10" xfId="0" applyNumberFormat="1" applyFont="1" applyFill="1" applyBorder="1" applyAlignment="1">
      <alignment horizontal="right"/>
    </xf>
    <xf numFmtId="41" fontId="50" fillId="0" borderId="10" xfId="0" applyNumberFormat="1" applyFont="1" applyFill="1" applyBorder="1" applyAlignment="1">
      <alignment horizontal="right"/>
    </xf>
    <xf numFmtId="37" fontId="48" fillId="0" borderId="23" xfId="0" applyNumberFormat="1" applyFont="1" applyFill="1" applyBorder="1" applyAlignment="1">
      <alignment horizontal="right"/>
    </xf>
    <xf numFmtId="37" fontId="49" fillId="0" borderId="23" xfId="0" applyNumberFormat="1" applyFont="1" applyFill="1" applyBorder="1" applyAlignment="1">
      <alignment horizontal="right"/>
    </xf>
    <xf numFmtId="41" fontId="49" fillId="0" borderId="23" xfId="0" applyNumberFormat="1" applyFont="1" applyFill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7" fontId="50" fillId="0" borderId="10" xfId="33" applyNumberFormat="1" applyFont="1" applyBorder="1" applyAlignment="1">
      <alignment horizontal="right"/>
      <protection/>
    </xf>
    <xf numFmtId="4" fontId="19" fillId="0" borderId="11" xfId="35" applyNumberFormat="1" applyFont="1" applyFill="1" applyBorder="1" applyAlignment="1">
      <alignment horizontal="right"/>
      <protection/>
    </xf>
    <xf numFmtId="4" fontId="29" fillId="0" borderId="11" xfId="35" applyNumberFormat="1" applyFont="1" applyFill="1" applyBorder="1" applyAlignment="1">
      <alignment horizontal="right"/>
      <protection/>
    </xf>
    <xf numFmtId="0" fontId="15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2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B10" sqref="B10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35" t="s">
        <v>236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237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9" activePane="bottomLeft" state="frozen"/>
      <selection pane="topLeft" activeCell="D19" sqref="D19"/>
      <selection pane="bottomLeft" activeCell="I28" sqref="I28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375" style="83" customWidth="1"/>
    <col min="6" max="6" width="8.875" style="83" customWidth="1"/>
    <col min="7" max="7" width="6.00390625" style="83" customWidth="1"/>
    <col min="8" max="8" width="8.625" style="83" customWidth="1"/>
    <col min="9" max="9" width="6.2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87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6.875" style="83" customWidth="1"/>
    <col min="19" max="19" width="5.125" style="83" customWidth="1"/>
    <col min="20" max="20" width="6.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25390625" style="83" customWidth="1"/>
    <col min="26" max="26" width="6.25390625" style="83" customWidth="1"/>
    <col min="27" max="27" width="5.25390625" style="83" customWidth="1"/>
    <col min="28" max="28" width="7.00390625" style="83" customWidth="1"/>
    <col min="29" max="29" width="6.375" style="83" customWidth="1"/>
    <col min="30" max="30" width="6.50390625" style="83" customWidth="1"/>
    <col min="31" max="31" width="5.125" style="83" customWidth="1"/>
    <col min="32" max="32" width="7.2539062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74" t="s">
        <v>53</v>
      </c>
      <c r="C3" s="317"/>
      <c r="D3" s="375" t="s">
        <v>64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65" t="s">
        <v>95</v>
      </c>
      <c r="S3" s="366"/>
      <c r="T3" s="366"/>
      <c r="U3" s="367"/>
      <c r="V3" s="375" t="s">
        <v>42</v>
      </c>
      <c r="W3" s="366"/>
      <c r="X3" s="366"/>
      <c r="Y3" s="366"/>
      <c r="Z3" s="366"/>
      <c r="AA3" s="367"/>
      <c r="AB3" s="375" t="s">
        <v>67</v>
      </c>
      <c r="AC3" s="376"/>
      <c r="AD3" s="376"/>
      <c r="AE3" s="376"/>
      <c r="AF3" s="376"/>
      <c r="AG3" s="377"/>
      <c r="AH3" s="32"/>
    </row>
    <row r="4" spans="1:34" ht="15.75" customHeight="1">
      <c r="A4" s="71" t="s">
        <v>70</v>
      </c>
      <c r="B4" s="318"/>
      <c r="C4" s="320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75" t="s">
        <v>54</v>
      </c>
      <c r="O4" s="377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75" t="s">
        <v>63</v>
      </c>
      <c r="AE4" s="377"/>
      <c r="AF4" s="375" t="s">
        <v>65</v>
      </c>
      <c r="AG4" s="377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102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171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175</v>
      </c>
      <c r="B11" s="102">
        <v>6241844</v>
      </c>
      <c r="C11" s="102">
        <v>66333</v>
      </c>
      <c r="D11" s="102">
        <v>6140907</v>
      </c>
      <c r="E11" s="102">
        <v>64741</v>
      </c>
      <c r="F11" s="102">
        <v>2216246</v>
      </c>
      <c r="G11" s="102">
        <v>5442</v>
      </c>
      <c r="H11" s="102">
        <v>3434304</v>
      </c>
      <c r="I11" s="102">
        <v>55919</v>
      </c>
      <c r="J11" s="102">
        <v>476206</v>
      </c>
      <c r="K11" s="102">
        <v>2721</v>
      </c>
      <c r="L11" s="102">
        <v>4011</v>
      </c>
      <c r="M11" s="102">
        <v>131</v>
      </c>
      <c r="N11" s="65">
        <v>0</v>
      </c>
      <c r="O11" s="65">
        <v>0</v>
      </c>
      <c r="P11" s="65">
        <v>0</v>
      </c>
      <c r="Q11" s="65">
        <v>0</v>
      </c>
      <c r="R11" s="102">
        <v>97</v>
      </c>
      <c r="S11" s="102">
        <v>3</v>
      </c>
      <c r="T11" s="102">
        <v>10043</v>
      </c>
      <c r="U11" s="102">
        <v>525</v>
      </c>
      <c r="V11" s="102">
        <v>94515</v>
      </c>
      <c r="W11" s="102">
        <v>1185</v>
      </c>
      <c r="X11" s="102">
        <v>38942</v>
      </c>
      <c r="Y11" s="102">
        <v>120</v>
      </c>
      <c r="Z11" s="102">
        <v>55573</v>
      </c>
      <c r="AA11" s="102">
        <v>1065</v>
      </c>
      <c r="AB11" s="102">
        <v>6422</v>
      </c>
      <c r="AC11" s="102">
        <v>407</v>
      </c>
      <c r="AD11" s="103">
        <v>2853</v>
      </c>
      <c r="AE11" s="103">
        <v>346</v>
      </c>
      <c r="AF11" s="103">
        <v>3569</v>
      </c>
      <c r="AG11" s="103">
        <v>61</v>
      </c>
      <c r="AH11" s="35"/>
    </row>
    <row r="12" spans="1:34" ht="15.75" customHeight="1">
      <c r="A12" s="118" t="s">
        <v>176</v>
      </c>
      <c r="B12" s="288">
        <f>D12++V12+AB12</f>
        <v>6596168</v>
      </c>
      <c r="C12" s="288">
        <f>E12++W12+AC12</f>
        <v>75190</v>
      </c>
      <c r="D12" s="288">
        <f>F12+H12+J12+N12+P12+L12+R12+T12</f>
        <v>6481221</v>
      </c>
      <c r="E12" s="288">
        <f>G12+I12+K12+O12+Q12+M12+S12+U12</f>
        <v>73012</v>
      </c>
      <c r="F12" s="288">
        <v>1864312</v>
      </c>
      <c r="G12" s="288">
        <v>7241</v>
      </c>
      <c r="H12" s="288">
        <v>4159172</v>
      </c>
      <c r="I12" s="288">
        <v>62440</v>
      </c>
      <c r="J12" s="288">
        <v>438755</v>
      </c>
      <c r="K12" s="288">
        <v>2527</v>
      </c>
      <c r="L12" s="288">
        <v>4187</v>
      </c>
      <c r="M12" s="288">
        <v>134</v>
      </c>
      <c r="N12" s="290">
        <v>0</v>
      </c>
      <c r="O12" s="290">
        <v>0</v>
      </c>
      <c r="P12" s="290">
        <v>0</v>
      </c>
      <c r="Q12" s="290">
        <v>0</v>
      </c>
      <c r="R12" s="288">
        <v>408</v>
      </c>
      <c r="S12" s="288">
        <v>7</v>
      </c>
      <c r="T12" s="288">
        <v>14387</v>
      </c>
      <c r="U12" s="288">
        <v>663</v>
      </c>
      <c r="V12" s="288">
        <f aca="true" t="shared" si="0" ref="V12:V22">X12+Z12</f>
        <v>106050</v>
      </c>
      <c r="W12" s="288">
        <f aca="true" t="shared" si="1" ref="W12:W22">+Y12+AA12</f>
        <v>1373</v>
      </c>
      <c r="X12" s="288">
        <v>42130</v>
      </c>
      <c r="Y12" s="288">
        <v>114</v>
      </c>
      <c r="Z12" s="288">
        <v>63920</v>
      </c>
      <c r="AA12" s="288">
        <v>1259</v>
      </c>
      <c r="AB12" s="288">
        <f>AD12+AF12</f>
        <v>8897</v>
      </c>
      <c r="AC12" s="288">
        <f>AE12+AG12</f>
        <v>805</v>
      </c>
      <c r="AD12" s="289">
        <v>5992</v>
      </c>
      <c r="AE12" s="289">
        <v>741</v>
      </c>
      <c r="AF12" s="289">
        <v>2905</v>
      </c>
      <c r="AG12" s="289">
        <v>64</v>
      </c>
      <c r="AH12" s="35"/>
    </row>
    <row r="13" spans="1:34" ht="15.75" customHeight="1">
      <c r="A13" s="279" t="s">
        <v>181</v>
      </c>
      <c r="B13" s="79">
        <f aca="true" t="shared" si="2" ref="B13:C17">D13++V13+AB13</f>
        <v>2839447</v>
      </c>
      <c r="C13" s="79">
        <f t="shared" si="2"/>
        <v>34630</v>
      </c>
      <c r="D13" s="79">
        <f aca="true" t="shared" si="3" ref="D13:E17">F13+H13+J13+N13+P13+L13+R13+T13</f>
        <v>2763377</v>
      </c>
      <c r="E13" s="79">
        <f t="shared" si="3"/>
        <v>33394</v>
      </c>
      <c r="F13" s="79">
        <v>599522</v>
      </c>
      <c r="G13" s="79">
        <v>2084</v>
      </c>
      <c r="H13" s="79">
        <v>1986819</v>
      </c>
      <c r="I13" s="79">
        <v>29978</v>
      </c>
      <c r="J13" s="79">
        <v>168043</v>
      </c>
      <c r="K13" s="79">
        <v>948</v>
      </c>
      <c r="L13" s="79">
        <v>2057</v>
      </c>
      <c r="M13" s="79">
        <v>65</v>
      </c>
      <c r="N13" s="66">
        <v>0</v>
      </c>
      <c r="O13" s="66">
        <v>0</v>
      </c>
      <c r="P13" s="66">
        <v>0</v>
      </c>
      <c r="Q13" s="66">
        <v>0</v>
      </c>
      <c r="R13" s="79">
        <v>92</v>
      </c>
      <c r="S13" s="79">
        <v>3</v>
      </c>
      <c r="T13" s="79">
        <v>6844</v>
      </c>
      <c r="U13" s="79">
        <v>316</v>
      </c>
      <c r="V13" s="79">
        <f t="shared" si="0"/>
        <v>74499</v>
      </c>
      <c r="W13" s="79">
        <f t="shared" si="1"/>
        <v>1097</v>
      </c>
      <c r="X13" s="79">
        <v>10994</v>
      </c>
      <c r="Y13" s="79">
        <v>34</v>
      </c>
      <c r="Z13" s="79">
        <v>63505</v>
      </c>
      <c r="AA13" s="79">
        <v>1063</v>
      </c>
      <c r="AB13" s="79">
        <f aca="true" t="shared" si="4" ref="AB13:AC17">AD13+AF13</f>
        <v>1571</v>
      </c>
      <c r="AC13" s="79">
        <f t="shared" si="4"/>
        <v>139</v>
      </c>
      <c r="AD13" s="95">
        <v>958</v>
      </c>
      <c r="AE13" s="95">
        <v>123</v>
      </c>
      <c r="AF13" s="95">
        <v>613</v>
      </c>
      <c r="AG13" s="95">
        <v>16</v>
      </c>
      <c r="AH13" s="35"/>
    </row>
    <row r="14" spans="1:34" ht="15.75" customHeight="1">
      <c r="A14" s="279" t="s">
        <v>182</v>
      </c>
      <c r="B14" s="79">
        <f t="shared" si="2"/>
        <v>3124394</v>
      </c>
      <c r="C14" s="79">
        <f t="shared" si="2"/>
        <v>36171</v>
      </c>
      <c r="D14" s="79">
        <f t="shared" si="3"/>
        <v>3045311</v>
      </c>
      <c r="E14" s="79">
        <f t="shared" si="3"/>
        <v>34835</v>
      </c>
      <c r="F14" s="79">
        <v>849146</v>
      </c>
      <c r="G14" s="79">
        <v>3206</v>
      </c>
      <c r="H14" s="79">
        <v>1995402</v>
      </c>
      <c r="I14" s="79">
        <v>30154</v>
      </c>
      <c r="J14" s="79">
        <v>191770</v>
      </c>
      <c r="K14" s="79">
        <v>1091</v>
      </c>
      <c r="L14" s="79">
        <v>2057</v>
      </c>
      <c r="M14" s="79">
        <v>65</v>
      </c>
      <c r="N14" s="66">
        <v>0</v>
      </c>
      <c r="O14" s="66">
        <v>0</v>
      </c>
      <c r="P14" s="66">
        <v>0</v>
      </c>
      <c r="Q14" s="66">
        <v>0</v>
      </c>
      <c r="R14" s="79">
        <v>92</v>
      </c>
      <c r="S14" s="79">
        <v>3</v>
      </c>
      <c r="T14" s="79">
        <v>6844</v>
      </c>
      <c r="U14" s="79">
        <v>316</v>
      </c>
      <c r="V14" s="79">
        <f t="shared" si="0"/>
        <v>76993</v>
      </c>
      <c r="W14" s="79">
        <f t="shared" si="1"/>
        <v>1131</v>
      </c>
      <c r="X14" s="79">
        <v>12997</v>
      </c>
      <c r="Y14" s="79">
        <v>43</v>
      </c>
      <c r="Z14" s="79">
        <v>63996</v>
      </c>
      <c r="AA14" s="79">
        <v>1088</v>
      </c>
      <c r="AB14" s="79">
        <f t="shared" si="4"/>
        <v>2090</v>
      </c>
      <c r="AC14" s="79">
        <f t="shared" si="4"/>
        <v>205</v>
      </c>
      <c r="AD14" s="95">
        <v>1477</v>
      </c>
      <c r="AE14" s="95">
        <v>189</v>
      </c>
      <c r="AF14" s="95">
        <v>613</v>
      </c>
      <c r="AG14" s="95">
        <v>16</v>
      </c>
      <c r="AH14" s="35"/>
    </row>
    <row r="15" spans="1:34" ht="15.75" customHeight="1">
      <c r="A15" s="279" t="s">
        <v>183</v>
      </c>
      <c r="B15" s="272">
        <f t="shared" si="2"/>
        <v>3273890</v>
      </c>
      <c r="C15" s="272">
        <f t="shared" si="2"/>
        <v>36978</v>
      </c>
      <c r="D15" s="272">
        <f t="shared" si="3"/>
        <v>3191646</v>
      </c>
      <c r="E15" s="272">
        <f t="shared" si="3"/>
        <v>35571</v>
      </c>
      <c r="F15" s="272">
        <v>980935</v>
      </c>
      <c r="G15" s="272">
        <v>3791</v>
      </c>
      <c r="H15" s="272">
        <v>1998006</v>
      </c>
      <c r="I15" s="272">
        <v>30237</v>
      </c>
      <c r="J15" s="272">
        <v>203563</v>
      </c>
      <c r="K15" s="272">
        <v>1155</v>
      </c>
      <c r="L15" s="272">
        <v>2057</v>
      </c>
      <c r="M15" s="272">
        <v>65</v>
      </c>
      <c r="N15" s="274">
        <v>0</v>
      </c>
      <c r="O15" s="274">
        <v>0</v>
      </c>
      <c r="P15" s="274">
        <v>0</v>
      </c>
      <c r="Q15" s="274">
        <v>0</v>
      </c>
      <c r="R15" s="272">
        <v>239</v>
      </c>
      <c r="S15" s="272">
        <v>5</v>
      </c>
      <c r="T15" s="272">
        <v>6846</v>
      </c>
      <c r="U15" s="272">
        <v>318</v>
      </c>
      <c r="V15" s="272">
        <f t="shared" si="0"/>
        <v>79978</v>
      </c>
      <c r="W15" s="272">
        <f t="shared" si="1"/>
        <v>1160</v>
      </c>
      <c r="X15" s="272">
        <v>15548</v>
      </c>
      <c r="Y15" s="272">
        <v>50</v>
      </c>
      <c r="Z15" s="272">
        <v>64430</v>
      </c>
      <c r="AA15" s="272">
        <v>1110</v>
      </c>
      <c r="AB15" s="272">
        <f t="shared" si="4"/>
        <v>2266</v>
      </c>
      <c r="AC15" s="272">
        <f t="shared" si="4"/>
        <v>247</v>
      </c>
      <c r="AD15" s="273">
        <v>1653</v>
      </c>
      <c r="AE15" s="273">
        <v>231</v>
      </c>
      <c r="AF15" s="273">
        <v>613</v>
      </c>
      <c r="AG15" s="273">
        <v>16</v>
      </c>
      <c r="AH15" s="35"/>
    </row>
    <row r="16" spans="1:34" ht="15.75" customHeight="1">
      <c r="A16" s="279" t="s">
        <v>184</v>
      </c>
      <c r="B16" s="272">
        <f t="shared" si="2"/>
        <v>3445884</v>
      </c>
      <c r="C16" s="272">
        <f t="shared" si="2"/>
        <v>38149</v>
      </c>
      <c r="D16" s="272">
        <f t="shared" si="3"/>
        <v>3358389</v>
      </c>
      <c r="E16" s="272">
        <f t="shared" si="3"/>
        <v>36608</v>
      </c>
      <c r="F16" s="272">
        <v>1131967</v>
      </c>
      <c r="G16" s="272">
        <v>4655</v>
      </c>
      <c r="H16" s="272">
        <v>1998727</v>
      </c>
      <c r="I16" s="272">
        <v>30336</v>
      </c>
      <c r="J16" s="272">
        <v>218553</v>
      </c>
      <c r="K16" s="272">
        <v>1230</v>
      </c>
      <c r="L16" s="272">
        <v>2057</v>
      </c>
      <c r="M16" s="272">
        <v>65</v>
      </c>
      <c r="N16" s="274">
        <v>0</v>
      </c>
      <c r="O16" s="274">
        <v>0</v>
      </c>
      <c r="P16" s="274">
        <v>0</v>
      </c>
      <c r="Q16" s="274">
        <v>0</v>
      </c>
      <c r="R16" s="272">
        <v>239</v>
      </c>
      <c r="S16" s="272">
        <v>5</v>
      </c>
      <c r="T16" s="272">
        <v>6846</v>
      </c>
      <c r="U16" s="272">
        <v>317</v>
      </c>
      <c r="V16" s="272">
        <f t="shared" si="0"/>
        <v>84156</v>
      </c>
      <c r="W16" s="272">
        <f t="shared" si="1"/>
        <v>1198</v>
      </c>
      <c r="X16" s="272">
        <v>19177</v>
      </c>
      <c r="Y16" s="272">
        <v>61</v>
      </c>
      <c r="Z16" s="272">
        <v>64979</v>
      </c>
      <c r="AA16" s="272">
        <v>1137</v>
      </c>
      <c r="AB16" s="272">
        <f t="shared" si="4"/>
        <v>3339</v>
      </c>
      <c r="AC16" s="272">
        <f t="shared" si="4"/>
        <v>343</v>
      </c>
      <c r="AD16" s="273">
        <v>2466</v>
      </c>
      <c r="AE16" s="273">
        <v>321</v>
      </c>
      <c r="AF16" s="273">
        <v>873</v>
      </c>
      <c r="AG16" s="273">
        <v>22</v>
      </c>
      <c r="AH16" s="35"/>
    </row>
    <row r="17" spans="1:34" ht="15.75" customHeight="1">
      <c r="A17" s="279" t="s">
        <v>185</v>
      </c>
      <c r="B17" s="272">
        <f t="shared" si="2"/>
        <v>5731367</v>
      </c>
      <c r="C17" s="272">
        <f t="shared" si="2"/>
        <v>70058</v>
      </c>
      <c r="D17" s="272">
        <f t="shared" si="3"/>
        <v>5638404</v>
      </c>
      <c r="E17" s="272">
        <f t="shared" si="3"/>
        <v>68385</v>
      </c>
      <c r="F17" s="272">
        <v>1253133</v>
      </c>
      <c r="G17" s="272">
        <v>4935</v>
      </c>
      <c r="H17" s="272">
        <v>4087052</v>
      </c>
      <c r="I17" s="272">
        <v>61070</v>
      </c>
      <c r="J17" s="272">
        <v>279407</v>
      </c>
      <c r="K17" s="272">
        <v>1589</v>
      </c>
      <c r="L17" s="272">
        <v>4090</v>
      </c>
      <c r="M17" s="272">
        <v>128</v>
      </c>
      <c r="N17" s="274">
        <v>0</v>
      </c>
      <c r="O17" s="274">
        <v>0</v>
      </c>
      <c r="P17" s="274">
        <v>0</v>
      </c>
      <c r="Q17" s="274">
        <v>0</v>
      </c>
      <c r="R17" s="272">
        <v>239</v>
      </c>
      <c r="S17" s="272">
        <v>5</v>
      </c>
      <c r="T17" s="272">
        <v>14483</v>
      </c>
      <c r="U17" s="272">
        <v>658</v>
      </c>
      <c r="V17" s="272">
        <f t="shared" si="0"/>
        <v>88470</v>
      </c>
      <c r="W17" s="272">
        <f t="shared" si="1"/>
        <v>1242</v>
      </c>
      <c r="X17" s="272">
        <v>25839</v>
      </c>
      <c r="Y17" s="272">
        <v>71</v>
      </c>
      <c r="Z17" s="272">
        <v>62631</v>
      </c>
      <c r="AA17" s="272">
        <v>1171</v>
      </c>
      <c r="AB17" s="272">
        <f t="shared" si="4"/>
        <v>4493</v>
      </c>
      <c r="AC17" s="272">
        <f t="shared" si="4"/>
        <v>431</v>
      </c>
      <c r="AD17" s="273">
        <v>2945</v>
      </c>
      <c r="AE17" s="273">
        <v>391</v>
      </c>
      <c r="AF17" s="273">
        <v>1548</v>
      </c>
      <c r="AG17" s="273">
        <v>40</v>
      </c>
      <c r="AH17" s="35"/>
    </row>
    <row r="18" spans="1:34" ht="15.75" customHeight="1">
      <c r="A18" s="279" t="s">
        <v>187</v>
      </c>
      <c r="B18" s="272">
        <f aca="true" t="shared" si="5" ref="B18:C20">D18++V18+AB18</f>
        <v>5963679</v>
      </c>
      <c r="C18" s="272">
        <f t="shared" si="5"/>
        <v>71201</v>
      </c>
      <c r="D18" s="272">
        <f aca="true" t="shared" si="6" ref="D18:E20">F18+H18+J18+N18+P18+L18+R18+T18</f>
        <v>5864402</v>
      </c>
      <c r="E18" s="272">
        <f t="shared" si="6"/>
        <v>69391</v>
      </c>
      <c r="F18" s="272">
        <v>1410815</v>
      </c>
      <c r="G18" s="272">
        <v>5345</v>
      </c>
      <c r="H18" s="272">
        <v>4117992</v>
      </c>
      <c r="I18" s="272">
        <v>61419</v>
      </c>
      <c r="J18" s="272">
        <v>316831</v>
      </c>
      <c r="K18" s="272">
        <v>1835</v>
      </c>
      <c r="L18" s="272">
        <v>4090</v>
      </c>
      <c r="M18" s="272">
        <v>128</v>
      </c>
      <c r="N18" s="274">
        <v>0</v>
      </c>
      <c r="O18" s="274">
        <v>0</v>
      </c>
      <c r="P18" s="274">
        <v>0</v>
      </c>
      <c r="Q18" s="274">
        <v>0</v>
      </c>
      <c r="R18" s="272">
        <v>239</v>
      </c>
      <c r="S18" s="272">
        <v>5</v>
      </c>
      <c r="T18" s="272">
        <v>14435</v>
      </c>
      <c r="U18" s="272">
        <v>659</v>
      </c>
      <c r="V18" s="272">
        <f t="shared" si="0"/>
        <v>94016</v>
      </c>
      <c r="W18" s="272">
        <f t="shared" si="1"/>
        <v>1283</v>
      </c>
      <c r="X18" s="272">
        <v>30809</v>
      </c>
      <c r="Y18" s="272">
        <v>85</v>
      </c>
      <c r="Z18" s="272">
        <v>63207</v>
      </c>
      <c r="AA18" s="272">
        <v>1198</v>
      </c>
      <c r="AB18" s="272">
        <f aca="true" t="shared" si="7" ref="AB18:AC22">AD18+AF18</f>
        <v>5261</v>
      </c>
      <c r="AC18" s="272">
        <f t="shared" si="7"/>
        <v>527</v>
      </c>
      <c r="AD18" s="273">
        <v>3394</v>
      </c>
      <c r="AE18" s="273">
        <v>475</v>
      </c>
      <c r="AF18" s="273">
        <v>1867</v>
      </c>
      <c r="AG18" s="273">
        <v>52</v>
      </c>
      <c r="AH18" s="35"/>
    </row>
    <row r="19" spans="1:34" ht="15.75" customHeight="1">
      <c r="A19" s="279" t="s">
        <v>188</v>
      </c>
      <c r="B19" s="272">
        <f t="shared" si="5"/>
        <v>6153470</v>
      </c>
      <c r="C19" s="272">
        <f t="shared" si="5"/>
        <v>72112</v>
      </c>
      <c r="D19" s="272">
        <f t="shared" si="6"/>
        <v>6053436</v>
      </c>
      <c r="E19" s="272">
        <f t="shared" si="6"/>
        <v>70240</v>
      </c>
      <c r="F19" s="272">
        <v>1548846</v>
      </c>
      <c r="G19" s="272">
        <v>5757</v>
      </c>
      <c r="H19" s="272">
        <v>4134304</v>
      </c>
      <c r="I19" s="272">
        <v>61667</v>
      </c>
      <c r="J19" s="272">
        <v>351560</v>
      </c>
      <c r="K19" s="272">
        <v>2021</v>
      </c>
      <c r="L19" s="272">
        <v>4162</v>
      </c>
      <c r="M19" s="272">
        <v>129</v>
      </c>
      <c r="N19" s="274">
        <v>0</v>
      </c>
      <c r="O19" s="274">
        <v>0</v>
      </c>
      <c r="P19" s="274">
        <v>0</v>
      </c>
      <c r="Q19" s="274">
        <v>0</v>
      </c>
      <c r="R19" s="272">
        <v>239</v>
      </c>
      <c r="S19" s="272">
        <v>5</v>
      </c>
      <c r="T19" s="272">
        <v>14325</v>
      </c>
      <c r="U19" s="272">
        <v>661</v>
      </c>
      <c r="V19" s="272">
        <f t="shared" si="0"/>
        <v>94016</v>
      </c>
      <c r="W19" s="272">
        <f t="shared" si="1"/>
        <v>1291</v>
      </c>
      <c r="X19" s="272">
        <v>30809</v>
      </c>
      <c r="Y19" s="272">
        <v>85</v>
      </c>
      <c r="Z19" s="272">
        <v>63207</v>
      </c>
      <c r="AA19" s="272">
        <v>1206</v>
      </c>
      <c r="AB19" s="272">
        <f t="shared" si="7"/>
        <v>6018</v>
      </c>
      <c r="AC19" s="272">
        <f t="shared" si="7"/>
        <v>581</v>
      </c>
      <c r="AD19" s="273">
        <v>3662</v>
      </c>
      <c r="AE19" s="273">
        <v>527</v>
      </c>
      <c r="AF19" s="273">
        <v>2356</v>
      </c>
      <c r="AG19" s="273">
        <v>54</v>
      </c>
      <c r="AH19" s="35"/>
    </row>
    <row r="20" spans="1:34" ht="15.75" customHeight="1">
      <c r="A20" s="279" t="s">
        <v>218</v>
      </c>
      <c r="B20" s="272">
        <f t="shared" si="5"/>
        <v>6279790</v>
      </c>
      <c r="C20" s="272">
        <f t="shared" si="5"/>
        <v>72940</v>
      </c>
      <c r="D20" s="272">
        <f t="shared" si="6"/>
        <v>6174669</v>
      </c>
      <c r="E20" s="272">
        <f t="shared" si="6"/>
        <v>70976</v>
      </c>
      <c r="F20" s="272">
        <v>1648627</v>
      </c>
      <c r="G20" s="272">
        <v>6260</v>
      </c>
      <c r="H20" s="272">
        <v>4142318</v>
      </c>
      <c r="I20" s="272">
        <v>61818</v>
      </c>
      <c r="J20" s="272">
        <v>364950</v>
      </c>
      <c r="K20" s="272">
        <v>2100</v>
      </c>
      <c r="L20" s="272">
        <v>4169</v>
      </c>
      <c r="M20" s="272">
        <v>130</v>
      </c>
      <c r="N20" s="274">
        <v>0</v>
      </c>
      <c r="O20" s="274">
        <v>0</v>
      </c>
      <c r="P20" s="274">
        <v>0</v>
      </c>
      <c r="Q20" s="274">
        <v>0</v>
      </c>
      <c r="R20" s="272">
        <v>266</v>
      </c>
      <c r="S20" s="272">
        <v>6</v>
      </c>
      <c r="T20" s="272">
        <v>14339</v>
      </c>
      <c r="U20" s="272">
        <v>662</v>
      </c>
      <c r="V20" s="272">
        <f t="shared" si="0"/>
        <v>98433</v>
      </c>
      <c r="W20" s="272">
        <f t="shared" si="1"/>
        <v>1319</v>
      </c>
      <c r="X20" s="272">
        <v>34913</v>
      </c>
      <c r="Y20" s="272">
        <v>94</v>
      </c>
      <c r="Z20" s="272">
        <v>63520</v>
      </c>
      <c r="AA20" s="272">
        <v>1225</v>
      </c>
      <c r="AB20" s="272">
        <f t="shared" si="7"/>
        <v>6688</v>
      </c>
      <c r="AC20" s="272">
        <f t="shared" si="7"/>
        <v>645</v>
      </c>
      <c r="AD20" s="273">
        <v>4332</v>
      </c>
      <c r="AE20" s="273">
        <v>591</v>
      </c>
      <c r="AF20" s="273">
        <v>2356</v>
      </c>
      <c r="AG20" s="273">
        <v>54</v>
      </c>
      <c r="AH20" s="35"/>
    </row>
    <row r="21" spans="1:34" ht="15.75" customHeight="1">
      <c r="A21" s="279" t="s">
        <v>221</v>
      </c>
      <c r="B21" s="272">
        <f>D21++V21+AB21</f>
        <v>6426466</v>
      </c>
      <c r="C21" s="272">
        <f>E21++W21+AC21</f>
        <v>74027</v>
      </c>
      <c r="D21" s="272">
        <f>F21+H21+J21+N21+P21+L21+R21+T21</f>
        <v>6316769</v>
      </c>
      <c r="E21" s="272">
        <f>G21+I21+K21+O21+Q21+M21+S21+U21</f>
        <v>71956</v>
      </c>
      <c r="F21" s="272">
        <v>1738292</v>
      </c>
      <c r="G21" s="272">
        <v>6602</v>
      </c>
      <c r="H21" s="272">
        <v>4156774</v>
      </c>
      <c r="I21" s="272">
        <v>62225</v>
      </c>
      <c r="J21" s="272">
        <v>402880</v>
      </c>
      <c r="K21" s="272">
        <v>2330</v>
      </c>
      <c r="L21" s="272">
        <v>4169</v>
      </c>
      <c r="M21" s="272">
        <v>130</v>
      </c>
      <c r="N21" s="274">
        <v>0</v>
      </c>
      <c r="O21" s="274">
        <v>0</v>
      </c>
      <c r="P21" s="274">
        <v>0</v>
      </c>
      <c r="Q21" s="274">
        <v>0</v>
      </c>
      <c r="R21" s="272">
        <v>266</v>
      </c>
      <c r="S21" s="272">
        <v>6</v>
      </c>
      <c r="T21" s="272">
        <v>14388</v>
      </c>
      <c r="U21" s="272">
        <v>663</v>
      </c>
      <c r="V21" s="272">
        <f t="shared" si="0"/>
        <v>101721</v>
      </c>
      <c r="W21" s="272">
        <f t="shared" si="1"/>
        <v>1342</v>
      </c>
      <c r="X21" s="272">
        <v>38020</v>
      </c>
      <c r="Y21" s="272">
        <v>101</v>
      </c>
      <c r="Z21" s="272">
        <v>63701</v>
      </c>
      <c r="AA21" s="272">
        <v>1241</v>
      </c>
      <c r="AB21" s="272">
        <f t="shared" si="7"/>
        <v>7976</v>
      </c>
      <c r="AC21" s="272">
        <f t="shared" si="7"/>
        <v>729</v>
      </c>
      <c r="AD21" s="273">
        <v>5285</v>
      </c>
      <c r="AE21" s="273">
        <v>669</v>
      </c>
      <c r="AF21" s="273">
        <v>2691</v>
      </c>
      <c r="AG21" s="273">
        <v>60</v>
      </c>
      <c r="AH21" s="35"/>
    </row>
    <row r="22" spans="1:34" ht="15.75" customHeight="1">
      <c r="A22" s="279" t="s">
        <v>224</v>
      </c>
      <c r="B22" s="272">
        <f>D22++V22+AB22</f>
        <v>6596168</v>
      </c>
      <c r="C22" s="272">
        <f>E22++W22+AC22</f>
        <v>75190</v>
      </c>
      <c r="D22" s="272">
        <f>F22+H22+J22+N22+P22+L22+R22+T22</f>
        <v>6481221</v>
      </c>
      <c r="E22" s="272">
        <f>G22+I22+K22+O22+Q22+M22+S22+U22</f>
        <v>73012</v>
      </c>
      <c r="F22" s="272">
        <v>1864312</v>
      </c>
      <c r="G22" s="272">
        <v>7241</v>
      </c>
      <c r="H22" s="272">
        <v>4159172</v>
      </c>
      <c r="I22" s="272">
        <v>62440</v>
      </c>
      <c r="J22" s="272">
        <v>438755</v>
      </c>
      <c r="K22" s="272">
        <v>2527</v>
      </c>
      <c r="L22" s="272">
        <v>4187</v>
      </c>
      <c r="M22" s="272">
        <v>134</v>
      </c>
      <c r="N22" s="274">
        <v>0</v>
      </c>
      <c r="O22" s="274">
        <v>0</v>
      </c>
      <c r="P22" s="274">
        <v>0</v>
      </c>
      <c r="Q22" s="274">
        <v>0</v>
      </c>
      <c r="R22" s="272">
        <v>408</v>
      </c>
      <c r="S22" s="272">
        <v>7</v>
      </c>
      <c r="T22" s="272">
        <v>14387</v>
      </c>
      <c r="U22" s="272">
        <v>663</v>
      </c>
      <c r="V22" s="272">
        <f t="shared" si="0"/>
        <v>106050</v>
      </c>
      <c r="W22" s="272">
        <f t="shared" si="1"/>
        <v>1373</v>
      </c>
      <c r="X22" s="272">
        <v>42130</v>
      </c>
      <c r="Y22" s="272">
        <v>114</v>
      </c>
      <c r="Z22" s="272">
        <v>63920</v>
      </c>
      <c r="AA22" s="272">
        <v>1259</v>
      </c>
      <c r="AB22" s="272">
        <f t="shared" si="7"/>
        <v>8897</v>
      </c>
      <c r="AC22" s="272">
        <f t="shared" si="7"/>
        <v>805</v>
      </c>
      <c r="AD22" s="273">
        <v>5992</v>
      </c>
      <c r="AE22" s="273">
        <v>741</v>
      </c>
      <c r="AF22" s="273">
        <v>2905</v>
      </c>
      <c r="AG22" s="273">
        <v>64</v>
      </c>
      <c r="AH22" s="35"/>
    </row>
    <row r="23" spans="1:34" ht="15.75" customHeight="1">
      <c r="A23" s="118" t="s">
        <v>176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4"/>
      <c r="O23" s="274"/>
      <c r="P23" s="274"/>
      <c r="Q23" s="274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3"/>
      <c r="AE23" s="273"/>
      <c r="AF23" s="273"/>
      <c r="AG23" s="273"/>
      <c r="AH23" s="35"/>
    </row>
    <row r="24" spans="1:34" ht="15.75" customHeight="1">
      <c r="A24" s="279" t="s">
        <v>229</v>
      </c>
      <c r="B24" s="272">
        <f aca="true" t="shared" si="8" ref="B24:C26">D24++V24+AB24</f>
        <v>2496503</v>
      </c>
      <c r="C24" s="272">
        <f t="shared" si="8"/>
        <v>34502</v>
      </c>
      <c r="D24" s="272">
        <f aca="true" t="shared" si="9" ref="D24:E26">F24+H24+J24+N24+P24+L24+R24+T24</f>
        <v>2428921</v>
      </c>
      <c r="E24" s="272">
        <f t="shared" si="9"/>
        <v>33355</v>
      </c>
      <c r="F24" s="272">
        <v>80968</v>
      </c>
      <c r="G24" s="272">
        <v>262</v>
      </c>
      <c r="H24" s="272">
        <v>2279557</v>
      </c>
      <c r="I24" s="272">
        <v>32338</v>
      </c>
      <c r="J24" s="272">
        <v>57720</v>
      </c>
      <c r="K24" s="272">
        <v>327</v>
      </c>
      <c r="L24" s="272">
        <v>2353</v>
      </c>
      <c r="M24" s="272">
        <v>68</v>
      </c>
      <c r="N24" s="274">
        <v>0</v>
      </c>
      <c r="O24" s="274">
        <v>0</v>
      </c>
      <c r="P24" s="274">
        <v>0</v>
      </c>
      <c r="Q24" s="274">
        <v>0</v>
      </c>
      <c r="R24" s="274">
        <v>0</v>
      </c>
      <c r="S24" s="274">
        <v>0</v>
      </c>
      <c r="T24" s="272">
        <v>8323</v>
      </c>
      <c r="U24" s="272">
        <v>360</v>
      </c>
      <c r="V24" s="272">
        <f>X24+Z24</f>
        <v>66354</v>
      </c>
      <c r="W24" s="272">
        <f>+Y24+AA24</f>
        <v>1079</v>
      </c>
      <c r="X24" s="272">
        <v>1052</v>
      </c>
      <c r="Y24" s="272">
        <v>3</v>
      </c>
      <c r="Z24" s="272">
        <v>65302</v>
      </c>
      <c r="AA24" s="272">
        <v>1076</v>
      </c>
      <c r="AB24" s="272">
        <f aca="true" t="shared" si="10" ref="AB24:AC27">AD24+AF24</f>
        <v>1228</v>
      </c>
      <c r="AC24" s="272">
        <f t="shared" si="10"/>
        <v>68</v>
      </c>
      <c r="AD24" s="273">
        <v>367</v>
      </c>
      <c r="AE24" s="273">
        <v>56</v>
      </c>
      <c r="AF24" s="273">
        <v>861</v>
      </c>
      <c r="AG24" s="273">
        <v>12</v>
      </c>
      <c r="AH24" s="35"/>
    </row>
    <row r="25" spans="1:34" ht="15.75" customHeight="1">
      <c r="A25" s="279" t="s">
        <v>234</v>
      </c>
      <c r="B25" s="272">
        <f t="shared" si="8"/>
        <v>2706426</v>
      </c>
      <c r="C25" s="272">
        <f t="shared" si="8"/>
        <v>35557</v>
      </c>
      <c r="D25" s="272">
        <f t="shared" si="9"/>
        <v>2634918</v>
      </c>
      <c r="E25" s="272">
        <f t="shared" si="9"/>
        <v>34326</v>
      </c>
      <c r="F25" s="272">
        <v>212838</v>
      </c>
      <c r="G25" s="272">
        <v>617</v>
      </c>
      <c r="H25" s="272">
        <v>2307655</v>
      </c>
      <c r="I25" s="272">
        <v>32679</v>
      </c>
      <c r="J25" s="272">
        <v>103682</v>
      </c>
      <c r="K25" s="272">
        <v>597</v>
      </c>
      <c r="L25" s="272">
        <v>2353</v>
      </c>
      <c r="M25" s="272">
        <v>68</v>
      </c>
      <c r="N25" s="274">
        <v>0</v>
      </c>
      <c r="O25" s="274">
        <v>0</v>
      </c>
      <c r="P25" s="274">
        <v>0</v>
      </c>
      <c r="Q25" s="274">
        <v>0</v>
      </c>
      <c r="R25" s="274">
        <v>0</v>
      </c>
      <c r="S25" s="274">
        <v>0</v>
      </c>
      <c r="T25" s="272">
        <v>8390</v>
      </c>
      <c r="U25" s="272">
        <v>365</v>
      </c>
      <c r="V25" s="272">
        <f>X25+Z25</f>
        <v>69361</v>
      </c>
      <c r="W25" s="272">
        <f>+Y25+AA25</f>
        <v>1107</v>
      </c>
      <c r="X25" s="272">
        <v>3504</v>
      </c>
      <c r="Y25" s="272">
        <v>11</v>
      </c>
      <c r="Z25" s="272">
        <v>65857</v>
      </c>
      <c r="AA25" s="272">
        <v>1096</v>
      </c>
      <c r="AB25" s="272">
        <f t="shared" si="10"/>
        <v>2147</v>
      </c>
      <c r="AC25" s="272">
        <f t="shared" si="10"/>
        <v>124</v>
      </c>
      <c r="AD25" s="273">
        <v>1286</v>
      </c>
      <c r="AE25" s="273">
        <v>112</v>
      </c>
      <c r="AF25" s="273">
        <v>861</v>
      </c>
      <c r="AG25" s="273">
        <v>12</v>
      </c>
      <c r="AH25" s="35"/>
    </row>
    <row r="26" spans="1:34" ht="15.75" customHeight="1">
      <c r="A26" s="279" t="s">
        <v>238</v>
      </c>
      <c r="B26" s="272">
        <f t="shared" si="8"/>
        <v>2836445</v>
      </c>
      <c r="C26" s="272">
        <f t="shared" si="8"/>
        <v>36222</v>
      </c>
      <c r="D26" s="272">
        <f t="shared" si="9"/>
        <v>2758969</v>
      </c>
      <c r="E26" s="272">
        <f t="shared" si="9"/>
        <v>34862</v>
      </c>
      <c r="F26" s="272">
        <v>297971</v>
      </c>
      <c r="G26" s="272">
        <v>776</v>
      </c>
      <c r="H26" s="272">
        <v>2321379</v>
      </c>
      <c r="I26" s="272">
        <v>32894</v>
      </c>
      <c r="J26" s="272">
        <v>128776</v>
      </c>
      <c r="K26" s="272">
        <v>754</v>
      </c>
      <c r="L26" s="272">
        <v>2414</v>
      </c>
      <c r="M26" s="272">
        <v>71</v>
      </c>
      <c r="N26" s="274">
        <v>0</v>
      </c>
      <c r="O26" s="274">
        <v>0</v>
      </c>
      <c r="P26" s="274">
        <v>0</v>
      </c>
      <c r="Q26" s="274">
        <v>0</v>
      </c>
      <c r="R26" s="274">
        <v>0</v>
      </c>
      <c r="S26" s="274">
        <v>0</v>
      </c>
      <c r="T26" s="272">
        <v>8429</v>
      </c>
      <c r="U26" s="272">
        <v>367</v>
      </c>
      <c r="V26" s="272">
        <f>X26+Z26</f>
        <v>74022</v>
      </c>
      <c r="W26" s="272">
        <f>+Y26+AA26</f>
        <v>1144</v>
      </c>
      <c r="X26" s="272">
        <v>7288</v>
      </c>
      <c r="Y26" s="272">
        <v>24</v>
      </c>
      <c r="Z26" s="272">
        <v>66734</v>
      </c>
      <c r="AA26" s="272">
        <v>1120</v>
      </c>
      <c r="AB26" s="272">
        <f>AD26+AF26</f>
        <v>3454</v>
      </c>
      <c r="AC26" s="272">
        <f>AE26+AG26</f>
        <v>216</v>
      </c>
      <c r="AD26" s="273">
        <v>1929</v>
      </c>
      <c r="AE26" s="273">
        <v>192</v>
      </c>
      <c r="AF26" s="273">
        <v>1525</v>
      </c>
      <c r="AG26" s="273">
        <v>24</v>
      </c>
      <c r="AH26" s="35"/>
    </row>
    <row r="27" spans="1:34" s="101" customFormat="1" ht="15.75" customHeight="1">
      <c r="A27" s="98" t="s">
        <v>11</v>
      </c>
      <c r="B27" s="99"/>
      <c r="C27" s="99"/>
      <c r="D27" s="99">
        <f>F27+H27+J27+L27+N27+P27+R27+T27</f>
        <v>100</v>
      </c>
      <c r="E27" s="99">
        <f>G27+I27+K27+M27+O27+Q27+S27+U27</f>
        <v>100</v>
      </c>
      <c r="F27" s="217">
        <f>ROUND(F26/$D$26*100,2)</f>
        <v>10.8</v>
      </c>
      <c r="G27" s="217">
        <f>ROUND(G26/$E$26*100,2)</f>
        <v>2.23</v>
      </c>
      <c r="H27" s="99">
        <f>ROUND(H26/$D$26*100,2)-0.01</f>
        <v>84.13</v>
      </c>
      <c r="I27" s="99">
        <f>ROUND(I26/$E$26*100,2)+0.01</f>
        <v>94.36</v>
      </c>
      <c r="J27" s="217">
        <f>ROUND(J26/$D$26*100,2)</f>
        <v>4.67</v>
      </c>
      <c r="K27" s="217">
        <f>ROUND(K26/$E$26*100,2)</f>
        <v>2.16</v>
      </c>
      <c r="L27" s="217">
        <f>ROUND(L26/$D$26*100,2)</f>
        <v>0.09</v>
      </c>
      <c r="M27" s="217">
        <f>ROUND(M26/$E$26*100,2)</f>
        <v>0.2</v>
      </c>
      <c r="N27" s="217">
        <f>ROUND(N26/$D$26*100,2)</f>
        <v>0</v>
      </c>
      <c r="O27" s="217">
        <f>ROUND(O26/$E$26*100,2)</f>
        <v>0</v>
      </c>
      <c r="P27" s="217">
        <f>ROUND(P26/$D$26*100,2)</f>
        <v>0</v>
      </c>
      <c r="Q27" s="217">
        <f>ROUND(Q26/$E$26*100,2)</f>
        <v>0</v>
      </c>
      <c r="R27" s="217">
        <f>ROUND(R26/$D$26*100,2)</f>
        <v>0</v>
      </c>
      <c r="S27" s="217">
        <f>ROUND(S26/$E$26*100,2)</f>
        <v>0</v>
      </c>
      <c r="T27" s="217">
        <f>ROUND(T26/$D$26*100,2)</f>
        <v>0.31</v>
      </c>
      <c r="U27" s="217">
        <f>ROUND(U26/$E$26*100,2)</f>
        <v>1.05</v>
      </c>
      <c r="V27" s="99">
        <f>X27+Z27</f>
        <v>100</v>
      </c>
      <c r="W27" s="99">
        <f>Y27+AA27</f>
        <v>100</v>
      </c>
      <c r="X27" s="99">
        <f>ROUND(X26/$V$26*100,2)</f>
        <v>9.85</v>
      </c>
      <c r="Y27" s="99">
        <f>ROUND(Y26/$W$26*100,2)</f>
        <v>2.1</v>
      </c>
      <c r="Z27" s="99">
        <f>ROUND(Z26/$V$26*100,2)</f>
        <v>90.15</v>
      </c>
      <c r="AA27" s="99">
        <f>ROUND(AA26/$W$26*100,2)</f>
        <v>97.9</v>
      </c>
      <c r="AB27" s="99">
        <f t="shared" si="10"/>
        <v>100</v>
      </c>
      <c r="AC27" s="99">
        <f t="shared" si="10"/>
        <v>100</v>
      </c>
      <c r="AD27" s="99">
        <f>ROUND(AD26/$AB$26*100,2)</f>
        <v>55.85</v>
      </c>
      <c r="AE27" s="99">
        <f>ROUND(AE26/$AC$26*100,2)</f>
        <v>88.89</v>
      </c>
      <c r="AF27" s="99">
        <f>ROUND(AF26/$AB$26*100,2)</f>
        <v>44.15</v>
      </c>
      <c r="AG27" s="99">
        <f>ROUND(AG26/$AC$26*100,2)</f>
        <v>11.11</v>
      </c>
      <c r="AH27" s="100"/>
    </row>
    <row r="28" spans="1:34" s="69" customFormat="1" ht="15.75" customHeight="1">
      <c r="A28" s="120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1"/>
      <c r="AG28" s="81"/>
      <c r="AH28" s="80"/>
    </row>
    <row r="29" spans="1:38" s="69" customFormat="1" ht="15.75" customHeight="1">
      <c r="A29" s="121" t="s">
        <v>69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G29" s="81"/>
      <c r="AH29" s="81"/>
      <c r="AI29" s="81"/>
      <c r="AJ29" s="81"/>
      <c r="AK29" s="81"/>
      <c r="AL29" s="80"/>
    </row>
    <row r="30" spans="1:34" ht="16.5">
      <c r="A30" s="121" t="s">
        <v>77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PageLayoutView="0" workbookViewId="0" topLeftCell="A4">
      <pane ySplit="3" topLeftCell="BM8" activePane="bottomLeft" state="frozen"/>
      <selection pane="topLeft" activeCell="A4" sqref="A4"/>
      <selection pane="bottomLeft" activeCell="G28" sqref="G28"/>
    </sheetView>
  </sheetViews>
  <sheetFormatPr defaultColWidth="22.625" defaultRowHeight="24" customHeight="1"/>
  <cols>
    <col min="1" max="1" width="11.875" style="1" customWidth="1"/>
    <col min="2" max="4" width="8.50390625" style="109" customWidth="1"/>
    <col min="5" max="5" width="8.625" style="109" customWidth="1"/>
    <col min="6" max="6" width="8.75390625" style="109" customWidth="1"/>
    <col min="7" max="7" width="9.37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308" t="s">
        <v>70</v>
      </c>
      <c r="B4" s="308" t="s">
        <v>5</v>
      </c>
      <c r="C4" s="308" t="s">
        <v>6</v>
      </c>
      <c r="D4" s="308" t="s">
        <v>7</v>
      </c>
      <c r="E4" s="308" t="s">
        <v>8</v>
      </c>
      <c r="F4" s="305" t="s">
        <v>57</v>
      </c>
      <c r="G4" s="305" t="s">
        <v>56</v>
      </c>
    </row>
    <row r="5" spans="1:7" ht="15" customHeight="1">
      <c r="A5" s="309"/>
      <c r="B5" s="309"/>
      <c r="C5" s="309"/>
      <c r="D5" s="309"/>
      <c r="E5" s="309"/>
      <c r="F5" s="306"/>
      <c r="G5" s="306"/>
    </row>
    <row r="6" spans="1:9" s="3" customFormat="1" ht="15" customHeight="1">
      <c r="A6" s="310"/>
      <c r="B6" s="310"/>
      <c r="C6" s="310"/>
      <c r="D6" s="310"/>
      <c r="E6" s="310"/>
      <c r="F6" s="307"/>
      <c r="G6" s="307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102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171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175</v>
      </c>
      <c r="B12" s="105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114" t="s">
        <v>177</v>
      </c>
      <c r="B13" s="105">
        <v>7858</v>
      </c>
      <c r="C13" s="105">
        <v>1100</v>
      </c>
      <c r="D13" s="105">
        <v>704</v>
      </c>
      <c r="E13" s="105">
        <v>4427</v>
      </c>
      <c r="F13" s="105">
        <v>1446</v>
      </c>
      <c r="G13" s="105">
        <v>181</v>
      </c>
      <c r="H13" s="4"/>
      <c r="I13" s="4"/>
    </row>
    <row r="14" spans="1:9" s="5" customFormat="1" ht="15.75" customHeight="1">
      <c r="A14" s="31" t="s">
        <v>207</v>
      </c>
      <c r="B14" s="31">
        <f aca="true" t="shared" si="0" ref="B14:B27">SUM(C14:G14)</f>
        <v>7887</v>
      </c>
      <c r="C14" s="31">
        <v>1109</v>
      </c>
      <c r="D14" s="31">
        <v>703</v>
      </c>
      <c r="E14" s="31">
        <v>4450</v>
      </c>
      <c r="F14" s="31">
        <v>1443</v>
      </c>
      <c r="G14" s="31">
        <v>182</v>
      </c>
      <c r="H14" s="4"/>
      <c r="I14" s="4"/>
    </row>
    <row r="15" spans="1:9" s="5" customFormat="1" ht="15.75" customHeight="1">
      <c r="A15" s="31" t="s">
        <v>208</v>
      </c>
      <c r="B15" s="31">
        <f t="shared" si="0"/>
        <v>7882</v>
      </c>
      <c r="C15" s="31">
        <v>1101</v>
      </c>
      <c r="D15" s="31">
        <v>704</v>
      </c>
      <c r="E15" s="31">
        <v>4452</v>
      </c>
      <c r="F15" s="31">
        <v>1443</v>
      </c>
      <c r="G15" s="31">
        <v>182</v>
      </c>
      <c r="H15" s="4"/>
      <c r="I15" s="4"/>
    </row>
    <row r="16" spans="1:9" s="5" customFormat="1" ht="15.75" customHeight="1">
      <c r="A16" s="31" t="s">
        <v>209</v>
      </c>
      <c r="B16" s="31">
        <f t="shared" si="0"/>
        <v>7886</v>
      </c>
      <c r="C16" s="258">
        <v>1101</v>
      </c>
      <c r="D16" s="258">
        <v>705</v>
      </c>
      <c r="E16" s="258">
        <v>4454</v>
      </c>
      <c r="F16" s="258">
        <v>1444</v>
      </c>
      <c r="G16" s="258">
        <v>182</v>
      </c>
      <c r="H16" s="4"/>
      <c r="I16" s="4"/>
    </row>
    <row r="17" spans="1:9" s="5" customFormat="1" ht="15.75" customHeight="1">
      <c r="A17" s="31" t="s">
        <v>210</v>
      </c>
      <c r="B17" s="31">
        <f t="shared" si="0"/>
        <v>7894</v>
      </c>
      <c r="C17" s="258">
        <v>1108</v>
      </c>
      <c r="D17" s="258">
        <v>704</v>
      </c>
      <c r="E17" s="258">
        <v>4456</v>
      </c>
      <c r="F17" s="258">
        <v>1444</v>
      </c>
      <c r="G17" s="258">
        <v>182</v>
      </c>
      <c r="H17" s="4"/>
      <c r="I17" s="4"/>
    </row>
    <row r="18" spans="1:9" s="5" customFormat="1" ht="15.75" customHeight="1">
      <c r="A18" s="31" t="s">
        <v>211</v>
      </c>
      <c r="B18" s="31">
        <f t="shared" si="0"/>
        <v>7853</v>
      </c>
      <c r="C18" s="258">
        <v>1105</v>
      </c>
      <c r="D18" s="258">
        <v>704</v>
      </c>
      <c r="E18" s="258">
        <v>4422</v>
      </c>
      <c r="F18" s="258">
        <v>1440</v>
      </c>
      <c r="G18" s="258">
        <v>182</v>
      </c>
      <c r="H18" s="4"/>
      <c r="I18" s="4"/>
    </row>
    <row r="19" spans="1:9" s="5" customFormat="1" ht="15.75" customHeight="1">
      <c r="A19" s="31" t="s">
        <v>212</v>
      </c>
      <c r="B19" s="31">
        <f t="shared" si="0"/>
        <v>7852</v>
      </c>
      <c r="C19" s="258">
        <v>1104</v>
      </c>
      <c r="D19" s="258">
        <v>701</v>
      </c>
      <c r="E19" s="258">
        <v>4423</v>
      </c>
      <c r="F19" s="258">
        <v>1442</v>
      </c>
      <c r="G19" s="258">
        <v>182</v>
      </c>
      <c r="H19" s="4"/>
      <c r="I19" s="4"/>
    </row>
    <row r="20" spans="1:9" s="5" customFormat="1" ht="15.75" customHeight="1">
      <c r="A20" s="31" t="s">
        <v>213</v>
      </c>
      <c r="B20" s="31">
        <f t="shared" si="0"/>
        <v>7857</v>
      </c>
      <c r="C20" s="258">
        <v>1103</v>
      </c>
      <c r="D20" s="258">
        <v>701</v>
      </c>
      <c r="E20" s="258">
        <v>4427</v>
      </c>
      <c r="F20" s="258">
        <v>1445</v>
      </c>
      <c r="G20" s="258">
        <v>181</v>
      </c>
      <c r="H20" s="4"/>
      <c r="I20" s="4"/>
    </row>
    <row r="21" spans="1:9" s="5" customFormat="1" ht="15.75" customHeight="1">
      <c r="A21" s="31" t="s">
        <v>218</v>
      </c>
      <c r="B21" s="31">
        <f t="shared" si="0"/>
        <v>7859</v>
      </c>
      <c r="C21" s="258">
        <v>1102</v>
      </c>
      <c r="D21" s="258">
        <v>701</v>
      </c>
      <c r="E21" s="258">
        <v>4430</v>
      </c>
      <c r="F21" s="258">
        <v>1445</v>
      </c>
      <c r="G21" s="258">
        <v>181</v>
      </c>
      <c r="H21" s="4"/>
      <c r="I21" s="4"/>
    </row>
    <row r="22" spans="1:9" s="5" customFormat="1" ht="15.75" customHeight="1">
      <c r="A22" s="31" t="s">
        <v>221</v>
      </c>
      <c r="B22" s="258">
        <f t="shared" si="0"/>
        <v>7857</v>
      </c>
      <c r="C22" s="258">
        <v>1102</v>
      </c>
      <c r="D22" s="258">
        <v>701</v>
      </c>
      <c r="E22" s="258">
        <v>4427</v>
      </c>
      <c r="F22" s="258">
        <v>1446</v>
      </c>
      <c r="G22" s="258">
        <v>181</v>
      </c>
      <c r="H22" s="4"/>
      <c r="I22" s="4"/>
    </row>
    <row r="23" spans="1:9" s="5" customFormat="1" ht="15.75" customHeight="1">
      <c r="A23" s="31" t="s">
        <v>224</v>
      </c>
      <c r="B23" s="258">
        <f t="shared" si="0"/>
        <v>7858</v>
      </c>
      <c r="C23" s="258">
        <v>1100</v>
      </c>
      <c r="D23" s="258">
        <v>704</v>
      </c>
      <c r="E23" s="258">
        <v>4427</v>
      </c>
      <c r="F23" s="258">
        <v>1446</v>
      </c>
      <c r="G23" s="258">
        <v>181</v>
      </c>
      <c r="H23" s="4"/>
      <c r="I23" s="4"/>
    </row>
    <row r="24" spans="1:9" s="5" customFormat="1" ht="15.75" customHeight="1">
      <c r="A24" s="114" t="s">
        <v>227</v>
      </c>
      <c r="B24" s="258"/>
      <c r="C24" s="258"/>
      <c r="D24" s="258"/>
      <c r="E24" s="258"/>
      <c r="F24" s="258"/>
      <c r="G24" s="258"/>
      <c r="H24" s="4"/>
      <c r="I24" s="4"/>
    </row>
    <row r="25" spans="1:9" s="5" customFormat="1" ht="15.75" customHeight="1">
      <c r="A25" s="31" t="s">
        <v>228</v>
      </c>
      <c r="B25" s="258">
        <f t="shared" si="0"/>
        <v>7850</v>
      </c>
      <c r="C25" s="258">
        <v>1095</v>
      </c>
      <c r="D25" s="258">
        <v>701</v>
      </c>
      <c r="E25" s="258">
        <v>4427</v>
      </c>
      <c r="F25" s="258">
        <v>1446</v>
      </c>
      <c r="G25" s="258">
        <v>181</v>
      </c>
      <c r="H25" s="4"/>
      <c r="I25" s="4"/>
    </row>
    <row r="26" spans="1:9" s="5" customFormat="1" ht="15.75" customHeight="1">
      <c r="A26" s="31" t="s">
        <v>234</v>
      </c>
      <c r="B26" s="258">
        <f t="shared" si="0"/>
        <v>7851</v>
      </c>
      <c r="C26" s="258">
        <v>1095</v>
      </c>
      <c r="D26" s="258">
        <v>700</v>
      </c>
      <c r="E26" s="258">
        <v>4429</v>
      </c>
      <c r="F26" s="258">
        <v>1446</v>
      </c>
      <c r="G26" s="258">
        <v>181</v>
      </c>
      <c r="H26" s="4"/>
      <c r="I26" s="4"/>
    </row>
    <row r="27" spans="1:9" s="5" customFormat="1" ht="15.75" customHeight="1">
      <c r="A27" s="31" t="s">
        <v>238</v>
      </c>
      <c r="B27" s="258">
        <f t="shared" si="0"/>
        <v>7857</v>
      </c>
      <c r="C27" s="258">
        <v>1095</v>
      </c>
      <c r="D27" s="258">
        <v>699</v>
      </c>
      <c r="E27" s="258">
        <v>4433</v>
      </c>
      <c r="F27" s="258">
        <v>1449</v>
      </c>
      <c r="G27" s="258">
        <v>181</v>
      </c>
      <c r="H27" s="4"/>
      <c r="I27" s="4"/>
    </row>
    <row r="28" spans="1:9" s="5" customFormat="1" ht="15.75" customHeight="1">
      <c r="A28" s="37" t="s">
        <v>11</v>
      </c>
      <c r="B28" s="106">
        <f>SUM(C28:G28)</f>
        <v>100</v>
      </c>
      <c r="C28" s="218">
        <f>ROUND(C27/$B$27*100,2)</f>
        <v>13.94</v>
      </c>
      <c r="D28" s="218">
        <f>ROUND(D27/$B$27*100,2)</f>
        <v>8.9</v>
      </c>
      <c r="E28" s="218">
        <f>ROUND(E27/$B$27*100,2)</f>
        <v>56.42</v>
      </c>
      <c r="F28" s="218">
        <f>ROUND(F27/$B$27*100,2)</f>
        <v>18.44</v>
      </c>
      <c r="G28" s="218">
        <f>ROUND(G27/$B$27*100,2)</f>
        <v>2.3</v>
      </c>
      <c r="H28" s="4"/>
      <c r="I28" s="4"/>
    </row>
    <row r="29" spans="1:7" ht="24" customHeight="1">
      <c r="A29" s="36"/>
      <c r="B29" s="104"/>
      <c r="C29" s="275"/>
      <c r="D29" s="275"/>
      <c r="E29" s="275"/>
      <c r="F29" s="275"/>
      <c r="G29" s="275"/>
    </row>
    <row r="30" spans="1:7" ht="24" customHeight="1">
      <c r="A30" s="6"/>
      <c r="B30" s="7"/>
      <c r="C30" s="107"/>
      <c r="D30" s="7"/>
      <c r="E30" s="7"/>
      <c r="F30" s="7"/>
      <c r="G30" s="108"/>
    </row>
    <row r="31" spans="1:3" ht="24" customHeight="1">
      <c r="A31" s="6"/>
      <c r="B31" s="7"/>
      <c r="C31" s="107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  <row r="57" spans="10:17" ht="24" customHeight="1">
      <c r="J57" s="1"/>
      <c r="K57" s="1"/>
      <c r="L57" s="1"/>
      <c r="M57" s="1"/>
      <c r="N57" s="1"/>
      <c r="O57" s="1"/>
      <c r="P57" s="1"/>
      <c r="Q57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/>
  <pageMargins left="0.9055118110236221" right="1.0236220472440944" top="0.7874015748031497" bottom="1.1023622047244095" header="0.984251968503937" footer="0.7874015748031497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8"/>
  <sheetViews>
    <sheetView tabSelected="1" zoomScalePageLayoutView="0" workbookViewId="0" topLeftCell="A1">
      <selection activeCell="U7" sqref="U7"/>
    </sheetView>
  </sheetViews>
  <sheetFormatPr defaultColWidth="9.00390625" defaultRowHeight="30" customHeight="1"/>
  <cols>
    <col min="1" max="1" width="5.75390625" style="1" customWidth="1"/>
    <col min="2" max="4" width="11.875" style="56" customWidth="1"/>
    <col min="5" max="25" width="11.87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13" t="s">
        <v>92</v>
      </c>
      <c r="P4" s="314"/>
      <c r="Q4" s="47"/>
      <c r="R4" s="47"/>
      <c r="S4" s="47"/>
      <c r="T4" s="47"/>
      <c r="U4" s="47"/>
      <c r="V4" s="47"/>
      <c r="W4" s="47"/>
      <c r="X4" s="313" t="s">
        <v>92</v>
      </c>
      <c r="Y4" s="314"/>
    </row>
    <row r="5" spans="2:25" ht="15.75" customHeight="1">
      <c r="B5" s="304" t="s">
        <v>71</v>
      </c>
      <c r="C5" s="315" t="s">
        <v>13</v>
      </c>
      <c r="D5" s="316"/>
      <c r="E5" s="316"/>
      <c r="F5" s="316"/>
      <c r="G5" s="317"/>
      <c r="H5" s="315" t="s">
        <v>6</v>
      </c>
      <c r="I5" s="321"/>
      <c r="J5" s="321"/>
      <c r="K5" s="321"/>
      <c r="L5" s="322"/>
      <c r="M5" s="315" t="s">
        <v>7</v>
      </c>
      <c r="N5" s="316"/>
      <c r="O5" s="316"/>
      <c r="P5" s="317"/>
      <c r="Q5" s="315" t="s">
        <v>8</v>
      </c>
      <c r="R5" s="316"/>
      <c r="S5" s="316"/>
      <c r="T5" s="317"/>
      <c r="U5" s="42" t="s">
        <v>9</v>
      </c>
      <c r="V5" s="315" t="s">
        <v>96</v>
      </c>
      <c r="W5" s="326"/>
      <c r="X5" s="326"/>
      <c r="Y5" s="327"/>
    </row>
    <row r="6" spans="2:25" ht="15.75" customHeight="1">
      <c r="B6" s="311"/>
      <c r="C6" s="318"/>
      <c r="D6" s="319"/>
      <c r="E6" s="319"/>
      <c r="F6" s="319"/>
      <c r="G6" s="320"/>
      <c r="H6" s="323"/>
      <c r="I6" s="324"/>
      <c r="J6" s="324"/>
      <c r="K6" s="324"/>
      <c r="L6" s="325"/>
      <c r="M6" s="318"/>
      <c r="N6" s="319"/>
      <c r="O6" s="319"/>
      <c r="P6" s="320"/>
      <c r="Q6" s="318"/>
      <c r="R6" s="319"/>
      <c r="S6" s="319"/>
      <c r="T6" s="320"/>
      <c r="U6" s="43" t="s">
        <v>10</v>
      </c>
      <c r="V6" s="328"/>
      <c r="W6" s="329"/>
      <c r="X6" s="329"/>
      <c r="Y6" s="330"/>
    </row>
    <row r="7" spans="2:25" ht="15.75" customHeight="1">
      <c r="B7" s="312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6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6">
        <v>0</v>
      </c>
    </row>
    <row r="10" spans="2:25" s="1" customFormat="1" ht="15.75" customHeight="1">
      <c r="B10" s="110" t="s">
        <v>97</v>
      </c>
      <c r="C10" s="53">
        <v>605739</v>
      </c>
      <c r="D10" s="227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227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227">
        <v>0</v>
      </c>
      <c r="O10" s="53">
        <v>39374</v>
      </c>
      <c r="P10" s="53">
        <v>35480</v>
      </c>
      <c r="Q10" s="53">
        <v>214745</v>
      </c>
      <c r="R10" s="227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227">
        <v>0</v>
      </c>
      <c r="X10" s="53">
        <v>27309</v>
      </c>
      <c r="Y10" s="126">
        <v>0</v>
      </c>
    </row>
    <row r="11" spans="2:25" s="1" customFormat="1" ht="15.75" customHeight="1">
      <c r="B11" s="110" t="s">
        <v>103</v>
      </c>
      <c r="C11" s="53">
        <v>596650</v>
      </c>
      <c r="D11" s="227">
        <v>0</v>
      </c>
      <c r="E11" s="53">
        <v>283387</v>
      </c>
      <c r="F11" s="228">
        <v>201536</v>
      </c>
      <c r="G11" s="229">
        <v>111727</v>
      </c>
      <c r="H11" s="53">
        <v>263239</v>
      </c>
      <c r="I11" s="227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27">
        <v>0</v>
      </c>
      <c r="O11" s="53">
        <v>38607</v>
      </c>
      <c r="P11" s="53">
        <v>35112</v>
      </c>
      <c r="Q11" s="53">
        <v>214294</v>
      </c>
      <c r="R11" s="227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27">
        <v>0</v>
      </c>
      <c r="X11" s="53">
        <v>25895</v>
      </c>
      <c r="Y11" s="230">
        <v>0</v>
      </c>
    </row>
    <row r="12" spans="2:25" s="1" customFormat="1" ht="15.75" customHeight="1">
      <c r="B12" s="110" t="s">
        <v>171</v>
      </c>
      <c r="C12" s="53">
        <v>590888</v>
      </c>
      <c r="D12" s="227">
        <v>0</v>
      </c>
      <c r="E12" s="53">
        <v>282097</v>
      </c>
      <c r="F12" s="228">
        <v>201187</v>
      </c>
      <c r="G12" s="229">
        <v>107604</v>
      </c>
      <c r="H12" s="53">
        <v>258655</v>
      </c>
      <c r="I12" s="227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27">
        <v>0</v>
      </c>
      <c r="O12" s="53">
        <v>38211</v>
      </c>
      <c r="P12" s="53">
        <v>34631</v>
      </c>
      <c r="Q12" s="53">
        <v>215487</v>
      </c>
      <c r="R12" s="227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27">
        <v>0</v>
      </c>
      <c r="X12" s="53">
        <v>24788</v>
      </c>
      <c r="Y12" s="230">
        <v>0</v>
      </c>
    </row>
    <row r="13" spans="2:25" s="1" customFormat="1" ht="15.75" customHeight="1">
      <c r="B13" s="110" t="s">
        <v>175</v>
      </c>
      <c r="C13" s="53">
        <v>603034</v>
      </c>
      <c r="D13" s="227">
        <v>0</v>
      </c>
      <c r="E13" s="53">
        <v>283376</v>
      </c>
      <c r="F13" s="228">
        <v>201097</v>
      </c>
      <c r="G13" s="229">
        <v>118561</v>
      </c>
      <c r="H13" s="53">
        <v>271187</v>
      </c>
      <c r="I13" s="227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27">
        <v>0</v>
      </c>
      <c r="O13" s="53">
        <v>38025</v>
      </c>
      <c r="P13" s="53">
        <v>34270</v>
      </c>
      <c r="Q13" s="53">
        <v>216415</v>
      </c>
      <c r="R13" s="227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27">
        <v>0</v>
      </c>
      <c r="X13" s="53">
        <v>24256</v>
      </c>
      <c r="Y13" s="230">
        <v>0</v>
      </c>
    </row>
    <row r="14" spans="2:25" s="1" customFormat="1" ht="15.75" customHeight="1">
      <c r="B14" s="110" t="s">
        <v>186</v>
      </c>
      <c r="C14" s="282">
        <f>SUM(D14:G14)</f>
        <v>612755</v>
      </c>
      <c r="D14" s="283">
        <f>I14+N14+R14+W14</f>
        <v>0</v>
      </c>
      <c r="E14" s="282">
        <f>J14+O14+S14+U14+X14</f>
        <v>287824</v>
      </c>
      <c r="F14" s="228">
        <f>K14+P14+T14+Y14</f>
        <v>200317</v>
      </c>
      <c r="G14" s="284">
        <f>L14</f>
        <v>124614</v>
      </c>
      <c r="H14" s="282">
        <f>SUM(I14:L14)</f>
        <v>278837</v>
      </c>
      <c r="I14" s="283">
        <v>0</v>
      </c>
      <c r="J14" s="282">
        <v>113054</v>
      </c>
      <c r="K14" s="282">
        <v>41169</v>
      </c>
      <c r="L14" s="282">
        <v>124614</v>
      </c>
      <c r="M14" s="282">
        <f>SUM(N14:P14)</f>
        <v>73328</v>
      </c>
      <c r="N14" s="283">
        <v>0</v>
      </c>
      <c r="O14" s="282">
        <v>39565</v>
      </c>
      <c r="P14" s="282">
        <v>33763</v>
      </c>
      <c r="Q14" s="282">
        <f>SUM(R14:T14)</f>
        <v>217386</v>
      </c>
      <c r="R14" s="283">
        <v>0</v>
      </c>
      <c r="S14" s="282">
        <v>92001</v>
      </c>
      <c r="T14" s="282">
        <v>125385</v>
      </c>
      <c r="U14" s="282">
        <v>18803</v>
      </c>
      <c r="V14" s="282">
        <f>SUM(W14:Y14)</f>
        <v>24401</v>
      </c>
      <c r="W14" s="283">
        <v>0</v>
      </c>
      <c r="X14" s="282">
        <v>24401</v>
      </c>
      <c r="Y14" s="285">
        <v>0</v>
      </c>
    </row>
    <row r="15" spans="2:25" s="1" customFormat="1" ht="15.75" customHeight="1">
      <c r="B15" s="46" t="s">
        <v>181</v>
      </c>
      <c r="C15" s="46">
        <f aca="true" t="shared" si="0" ref="C15:C21">SUM(D15:G15)</f>
        <v>604058</v>
      </c>
      <c r="D15" s="164">
        <v>0</v>
      </c>
      <c r="E15" s="46">
        <f aca="true" t="shared" si="1" ref="E15:E20">J15+O15+S15+U15+X15</f>
        <v>284358</v>
      </c>
      <c r="F15" s="54">
        <f>K15+P15+T15+Y15</f>
        <v>200081</v>
      </c>
      <c r="G15" s="45">
        <f aca="true" t="shared" si="2" ref="G15:G29">L15</f>
        <v>119619</v>
      </c>
      <c r="H15" s="46">
        <f aca="true" t="shared" si="3" ref="H15:H26">SUM(I15:L15)</f>
        <v>273188</v>
      </c>
      <c r="I15" s="164">
        <v>0</v>
      </c>
      <c r="J15" s="46">
        <v>112729</v>
      </c>
      <c r="K15" s="46">
        <v>40840</v>
      </c>
      <c r="L15" s="46">
        <v>119619</v>
      </c>
      <c r="M15" s="46">
        <f aca="true" t="shared" si="4" ref="M15:M28">SUM(N15:P15)</f>
        <v>72900</v>
      </c>
      <c r="N15" s="164">
        <v>0</v>
      </c>
      <c r="O15" s="46">
        <v>38940</v>
      </c>
      <c r="P15" s="46">
        <v>33960</v>
      </c>
      <c r="Q15" s="46">
        <f aca="true" t="shared" si="5" ref="Q15:Q28">SUM(R15:T15)</f>
        <v>215275</v>
      </c>
      <c r="R15" s="164">
        <v>0</v>
      </c>
      <c r="S15" s="46">
        <v>89994</v>
      </c>
      <c r="T15" s="46">
        <v>125281</v>
      </c>
      <c r="U15" s="46">
        <v>18672</v>
      </c>
      <c r="V15" s="46">
        <f aca="true" t="shared" si="6" ref="V15:V28">SUM(W15:Y15)</f>
        <v>24023</v>
      </c>
      <c r="W15" s="164">
        <v>0</v>
      </c>
      <c r="X15" s="46">
        <v>24023</v>
      </c>
      <c r="Y15" s="123">
        <v>0</v>
      </c>
    </row>
    <row r="16" spans="2:25" s="1" customFormat="1" ht="15.75" customHeight="1">
      <c r="B16" s="46" t="s">
        <v>182</v>
      </c>
      <c r="C16" s="46">
        <f t="shared" si="0"/>
        <v>603981</v>
      </c>
      <c r="D16" s="164">
        <v>0</v>
      </c>
      <c r="E16" s="46">
        <f t="shared" si="1"/>
        <v>284199</v>
      </c>
      <c r="F16" s="54">
        <f>K16+P16+T16+Y16</f>
        <v>200048</v>
      </c>
      <c r="G16" s="45">
        <f t="shared" si="2"/>
        <v>119734</v>
      </c>
      <c r="H16" s="46">
        <f t="shared" si="3"/>
        <v>273142</v>
      </c>
      <c r="I16" s="164">
        <v>0</v>
      </c>
      <c r="J16" s="46">
        <v>112541</v>
      </c>
      <c r="K16" s="46">
        <v>40867</v>
      </c>
      <c r="L16" s="46">
        <v>119734</v>
      </c>
      <c r="M16" s="46">
        <f t="shared" si="4"/>
        <v>72976</v>
      </c>
      <c r="N16" s="164">
        <v>0</v>
      </c>
      <c r="O16" s="46">
        <v>39035</v>
      </c>
      <c r="P16" s="46">
        <v>33941</v>
      </c>
      <c r="Q16" s="46">
        <f t="shared" si="5"/>
        <v>215139</v>
      </c>
      <c r="R16" s="164">
        <v>0</v>
      </c>
      <c r="S16" s="46">
        <v>89899</v>
      </c>
      <c r="T16" s="46">
        <v>125240</v>
      </c>
      <c r="U16" s="46">
        <v>18728</v>
      </c>
      <c r="V16" s="46">
        <f t="shared" si="6"/>
        <v>23996</v>
      </c>
      <c r="W16" s="164">
        <v>0</v>
      </c>
      <c r="X16" s="46">
        <v>23996</v>
      </c>
      <c r="Y16" s="123">
        <v>0</v>
      </c>
    </row>
    <row r="17" spans="2:25" s="1" customFormat="1" ht="15.75" customHeight="1">
      <c r="B17" s="46" t="s">
        <v>183</v>
      </c>
      <c r="C17" s="46">
        <f t="shared" si="0"/>
        <v>604677</v>
      </c>
      <c r="D17" s="260">
        <f aca="true" t="shared" si="7" ref="D17:D29">I17+N17+R17+W17</f>
        <v>1</v>
      </c>
      <c r="E17" s="46">
        <f t="shared" si="1"/>
        <v>285127</v>
      </c>
      <c r="F17" s="54">
        <f aca="true" t="shared" si="8" ref="F17:F29">K17+P17+T17+Y17</f>
        <v>200023</v>
      </c>
      <c r="G17" s="45">
        <f t="shared" si="2"/>
        <v>119526</v>
      </c>
      <c r="H17" s="46">
        <f t="shared" si="3"/>
        <v>272887</v>
      </c>
      <c r="I17" s="260">
        <v>1</v>
      </c>
      <c r="J17" s="259">
        <v>112496</v>
      </c>
      <c r="K17" s="259">
        <v>40864</v>
      </c>
      <c r="L17" s="259">
        <v>119526</v>
      </c>
      <c r="M17" s="46">
        <f t="shared" si="4"/>
        <v>73306</v>
      </c>
      <c r="N17" s="260">
        <v>0</v>
      </c>
      <c r="O17" s="259">
        <v>39361</v>
      </c>
      <c r="P17" s="259">
        <v>33945</v>
      </c>
      <c r="Q17" s="46">
        <f t="shared" si="5"/>
        <v>215469</v>
      </c>
      <c r="R17" s="260">
        <v>0</v>
      </c>
      <c r="S17" s="259">
        <v>90255</v>
      </c>
      <c r="T17" s="259">
        <v>125214</v>
      </c>
      <c r="U17" s="259">
        <v>19016</v>
      </c>
      <c r="V17" s="46">
        <f t="shared" si="6"/>
        <v>23999</v>
      </c>
      <c r="W17" s="260">
        <v>0</v>
      </c>
      <c r="X17" s="259">
        <v>23999</v>
      </c>
      <c r="Y17" s="261">
        <v>0</v>
      </c>
    </row>
    <row r="18" spans="2:25" s="1" customFormat="1" ht="15.75" customHeight="1">
      <c r="B18" s="46" t="s">
        <v>184</v>
      </c>
      <c r="C18" s="46">
        <f t="shared" si="0"/>
        <v>604262</v>
      </c>
      <c r="D18" s="260">
        <f t="shared" si="7"/>
        <v>0</v>
      </c>
      <c r="E18" s="46">
        <f t="shared" si="1"/>
        <v>285169</v>
      </c>
      <c r="F18" s="54">
        <f t="shared" si="8"/>
        <v>200046</v>
      </c>
      <c r="G18" s="45">
        <f t="shared" si="2"/>
        <v>119047</v>
      </c>
      <c r="H18" s="259">
        <f t="shared" si="3"/>
        <v>272295</v>
      </c>
      <c r="I18" s="260">
        <v>0</v>
      </c>
      <c r="J18" s="259">
        <v>112389</v>
      </c>
      <c r="K18" s="259">
        <v>40859</v>
      </c>
      <c r="L18" s="259">
        <v>119047</v>
      </c>
      <c r="M18" s="259">
        <f t="shared" si="4"/>
        <v>73207</v>
      </c>
      <c r="N18" s="260">
        <v>0</v>
      </c>
      <c r="O18" s="259">
        <v>39263</v>
      </c>
      <c r="P18" s="259">
        <v>33944</v>
      </c>
      <c r="Q18" s="259">
        <f t="shared" si="5"/>
        <v>215775</v>
      </c>
      <c r="R18" s="260">
        <v>0</v>
      </c>
      <c r="S18" s="259">
        <v>90532</v>
      </c>
      <c r="T18" s="259">
        <v>125243</v>
      </c>
      <c r="U18" s="259">
        <v>19062</v>
      </c>
      <c r="V18" s="259">
        <f t="shared" si="6"/>
        <v>23923</v>
      </c>
      <c r="W18" s="260">
        <v>0</v>
      </c>
      <c r="X18" s="259">
        <v>23923</v>
      </c>
      <c r="Y18" s="261">
        <v>0</v>
      </c>
    </row>
    <row r="19" spans="2:25" s="1" customFormat="1" ht="15.75" customHeight="1">
      <c r="B19" s="46" t="s">
        <v>185</v>
      </c>
      <c r="C19" s="46">
        <f t="shared" si="0"/>
        <v>604287</v>
      </c>
      <c r="D19" s="260">
        <f t="shared" si="7"/>
        <v>0</v>
      </c>
      <c r="E19" s="259">
        <f t="shared" si="1"/>
        <v>284271</v>
      </c>
      <c r="F19" s="54">
        <f t="shared" si="8"/>
        <v>199812</v>
      </c>
      <c r="G19" s="276">
        <f t="shared" si="2"/>
        <v>120204</v>
      </c>
      <c r="H19" s="259">
        <f t="shared" si="3"/>
        <v>272984</v>
      </c>
      <c r="I19" s="260">
        <v>0</v>
      </c>
      <c r="J19" s="259">
        <v>111995</v>
      </c>
      <c r="K19" s="259">
        <v>40785</v>
      </c>
      <c r="L19" s="259">
        <v>120204</v>
      </c>
      <c r="M19" s="259">
        <f t="shared" si="4"/>
        <v>73052</v>
      </c>
      <c r="N19" s="260">
        <v>0</v>
      </c>
      <c r="O19" s="259">
        <v>39191</v>
      </c>
      <c r="P19" s="259">
        <v>33861</v>
      </c>
      <c r="Q19" s="259">
        <f t="shared" si="5"/>
        <v>215555</v>
      </c>
      <c r="R19" s="260">
        <v>0</v>
      </c>
      <c r="S19" s="259">
        <v>90389</v>
      </c>
      <c r="T19" s="259">
        <v>125166</v>
      </c>
      <c r="U19" s="259">
        <v>18941</v>
      </c>
      <c r="V19" s="259">
        <f t="shared" si="6"/>
        <v>23755</v>
      </c>
      <c r="W19" s="260">
        <v>0</v>
      </c>
      <c r="X19" s="259">
        <v>23755</v>
      </c>
      <c r="Y19" s="261">
        <v>0</v>
      </c>
    </row>
    <row r="20" spans="2:25" s="1" customFormat="1" ht="15.75" customHeight="1">
      <c r="B20" s="46" t="s">
        <v>187</v>
      </c>
      <c r="C20" s="46">
        <f t="shared" si="0"/>
        <v>604171</v>
      </c>
      <c r="D20" s="260">
        <f t="shared" si="7"/>
        <v>0</v>
      </c>
      <c r="E20" s="259">
        <f t="shared" si="1"/>
        <v>285686</v>
      </c>
      <c r="F20" s="54">
        <f t="shared" si="8"/>
        <v>198032</v>
      </c>
      <c r="G20" s="276">
        <f t="shared" si="2"/>
        <v>120453</v>
      </c>
      <c r="H20" s="259">
        <f t="shared" si="3"/>
        <v>272796</v>
      </c>
      <c r="I20" s="260">
        <v>0</v>
      </c>
      <c r="J20" s="259">
        <v>112155</v>
      </c>
      <c r="K20" s="259">
        <v>40188</v>
      </c>
      <c r="L20" s="259">
        <v>120453</v>
      </c>
      <c r="M20" s="259">
        <f t="shared" si="4"/>
        <v>72853</v>
      </c>
      <c r="N20" s="260">
        <v>0</v>
      </c>
      <c r="O20" s="259">
        <v>39354</v>
      </c>
      <c r="P20" s="259">
        <v>33499</v>
      </c>
      <c r="Q20" s="259">
        <f t="shared" si="5"/>
        <v>215175</v>
      </c>
      <c r="R20" s="260">
        <v>0</v>
      </c>
      <c r="S20" s="259">
        <v>90830</v>
      </c>
      <c r="T20" s="259">
        <v>124345</v>
      </c>
      <c r="U20" s="259">
        <v>18873</v>
      </c>
      <c r="V20" s="259">
        <f t="shared" si="6"/>
        <v>24474</v>
      </c>
      <c r="W20" s="260">
        <v>0</v>
      </c>
      <c r="X20" s="259">
        <v>24474</v>
      </c>
      <c r="Y20" s="261">
        <v>0</v>
      </c>
    </row>
    <row r="21" spans="2:25" s="1" customFormat="1" ht="15.75" customHeight="1">
      <c r="B21" s="46" t="s">
        <v>188</v>
      </c>
      <c r="C21" s="46">
        <f t="shared" si="0"/>
        <v>607154</v>
      </c>
      <c r="D21" s="260">
        <f t="shared" si="7"/>
        <v>0</v>
      </c>
      <c r="E21" s="259">
        <f>J21+O21+S21+U21+X21</f>
        <v>286199</v>
      </c>
      <c r="F21" s="54">
        <f t="shared" si="8"/>
        <v>199251</v>
      </c>
      <c r="G21" s="276">
        <f>L21</f>
        <v>121704</v>
      </c>
      <c r="H21" s="259">
        <f t="shared" si="3"/>
        <v>274839</v>
      </c>
      <c r="I21" s="260">
        <v>0</v>
      </c>
      <c r="J21" s="259">
        <v>112435</v>
      </c>
      <c r="K21" s="259">
        <v>40700</v>
      </c>
      <c r="L21" s="259">
        <v>121704</v>
      </c>
      <c r="M21" s="259">
        <f t="shared" si="4"/>
        <v>73009</v>
      </c>
      <c r="N21" s="260">
        <v>0</v>
      </c>
      <c r="O21" s="259">
        <v>39322</v>
      </c>
      <c r="P21" s="259">
        <v>33687</v>
      </c>
      <c r="Q21" s="259">
        <f t="shared" si="5"/>
        <v>215926</v>
      </c>
      <c r="R21" s="260">
        <v>0</v>
      </c>
      <c r="S21" s="259">
        <v>91062</v>
      </c>
      <c r="T21" s="259">
        <v>124864</v>
      </c>
      <c r="U21" s="259">
        <v>18859</v>
      </c>
      <c r="V21" s="259">
        <f t="shared" si="6"/>
        <v>24521</v>
      </c>
      <c r="W21" s="260">
        <v>0</v>
      </c>
      <c r="X21" s="259">
        <v>24521</v>
      </c>
      <c r="Y21" s="261">
        <v>0</v>
      </c>
    </row>
    <row r="22" spans="2:25" s="1" customFormat="1" ht="15.75" customHeight="1">
      <c r="B22" s="46" t="s">
        <v>218</v>
      </c>
      <c r="C22" s="259">
        <f>SUM(D22:G22)</f>
        <v>609289</v>
      </c>
      <c r="D22" s="260">
        <f>I22+N22+R22+W22</f>
        <v>0</v>
      </c>
      <c r="E22" s="259">
        <f>J22+O22+S22+U22+X22</f>
        <v>286138</v>
      </c>
      <c r="F22" s="54">
        <f>K22+P22+T22+Y22</f>
        <v>200301</v>
      </c>
      <c r="G22" s="276">
        <f>L22</f>
        <v>122850</v>
      </c>
      <c r="H22" s="259">
        <f t="shared" si="3"/>
        <v>276388</v>
      </c>
      <c r="I22" s="260">
        <v>0</v>
      </c>
      <c r="J22" s="259">
        <v>112459</v>
      </c>
      <c r="K22" s="259">
        <v>41079</v>
      </c>
      <c r="L22" s="259">
        <v>122850</v>
      </c>
      <c r="M22" s="259">
        <f t="shared" si="4"/>
        <v>73065</v>
      </c>
      <c r="N22" s="260">
        <v>0</v>
      </c>
      <c r="O22" s="259">
        <v>39266</v>
      </c>
      <c r="P22" s="259">
        <v>33799</v>
      </c>
      <c r="Q22" s="259">
        <f t="shared" si="5"/>
        <v>216468</v>
      </c>
      <c r="R22" s="260">
        <v>0</v>
      </c>
      <c r="S22" s="259">
        <v>91045</v>
      </c>
      <c r="T22" s="259">
        <v>125423</v>
      </c>
      <c r="U22" s="259">
        <v>18854</v>
      </c>
      <c r="V22" s="259">
        <f t="shared" si="6"/>
        <v>24514</v>
      </c>
      <c r="W22" s="260">
        <v>0</v>
      </c>
      <c r="X22" s="259">
        <v>24514</v>
      </c>
      <c r="Y22" s="261">
        <v>0</v>
      </c>
    </row>
    <row r="23" spans="2:25" s="1" customFormat="1" ht="15.75" customHeight="1">
      <c r="B23" s="46" t="s">
        <v>221</v>
      </c>
      <c r="C23" s="259">
        <f>SUM(D23:G23)</f>
        <v>611448</v>
      </c>
      <c r="D23" s="260">
        <f>I23+N23+R23+W23</f>
        <v>0</v>
      </c>
      <c r="E23" s="259">
        <f>J23+O23+S23+U23+X23</f>
        <v>286540</v>
      </c>
      <c r="F23" s="54">
        <f>K23+P23+T23+Y23</f>
        <v>200406</v>
      </c>
      <c r="G23" s="276">
        <f>L23</f>
        <v>124502</v>
      </c>
      <c r="H23" s="259">
        <f t="shared" si="3"/>
        <v>278422</v>
      </c>
      <c r="I23" s="260">
        <v>0</v>
      </c>
      <c r="J23" s="259">
        <v>112727</v>
      </c>
      <c r="K23" s="259">
        <v>41193</v>
      </c>
      <c r="L23" s="259">
        <v>124502</v>
      </c>
      <c r="M23" s="259">
        <f t="shared" si="4"/>
        <v>73072</v>
      </c>
      <c r="N23" s="260">
        <v>0</v>
      </c>
      <c r="O23" s="259">
        <v>39282</v>
      </c>
      <c r="P23" s="259">
        <v>33790</v>
      </c>
      <c r="Q23" s="259">
        <f t="shared" si="5"/>
        <v>216604</v>
      </c>
      <c r="R23" s="260">
        <v>0</v>
      </c>
      <c r="S23" s="259">
        <v>91181</v>
      </c>
      <c r="T23" s="259">
        <v>125423</v>
      </c>
      <c r="U23" s="259">
        <v>18888</v>
      </c>
      <c r="V23" s="259">
        <f t="shared" si="6"/>
        <v>24462</v>
      </c>
      <c r="W23" s="260">
        <v>0</v>
      </c>
      <c r="X23" s="259">
        <v>24462</v>
      </c>
      <c r="Y23" s="261">
        <v>0</v>
      </c>
    </row>
    <row r="24" spans="2:25" s="1" customFormat="1" ht="15.75" customHeight="1">
      <c r="B24" s="46" t="s">
        <v>224</v>
      </c>
      <c r="C24" s="259">
        <f>SUM(D24:G24)</f>
        <v>612755</v>
      </c>
      <c r="D24" s="260">
        <f>I24+N24+R24+W24</f>
        <v>0</v>
      </c>
      <c r="E24" s="259">
        <f>J24+O24+S24+U24+X24</f>
        <v>287824</v>
      </c>
      <c r="F24" s="54">
        <f>K24+P24+T24+Y24</f>
        <v>200317</v>
      </c>
      <c r="G24" s="276">
        <f>L24</f>
        <v>124614</v>
      </c>
      <c r="H24" s="259">
        <f t="shared" si="3"/>
        <v>278837</v>
      </c>
      <c r="I24" s="260">
        <v>0</v>
      </c>
      <c r="J24" s="259">
        <v>113054</v>
      </c>
      <c r="K24" s="259">
        <v>41169</v>
      </c>
      <c r="L24" s="259">
        <v>124614</v>
      </c>
      <c r="M24" s="259">
        <f t="shared" si="4"/>
        <v>73328</v>
      </c>
      <c r="N24" s="260">
        <v>0</v>
      </c>
      <c r="O24" s="259">
        <v>39565</v>
      </c>
      <c r="P24" s="259">
        <v>33763</v>
      </c>
      <c r="Q24" s="259">
        <f t="shared" si="5"/>
        <v>217386</v>
      </c>
      <c r="R24" s="260">
        <v>0</v>
      </c>
      <c r="S24" s="259">
        <v>92001</v>
      </c>
      <c r="T24" s="259">
        <v>125385</v>
      </c>
      <c r="U24" s="259">
        <v>18803</v>
      </c>
      <c r="V24" s="259">
        <f t="shared" si="6"/>
        <v>24401</v>
      </c>
      <c r="W24" s="260">
        <v>0</v>
      </c>
      <c r="X24" s="259">
        <v>24401</v>
      </c>
      <c r="Y24" s="261">
        <v>0</v>
      </c>
    </row>
    <row r="25" spans="2:25" s="1" customFormat="1" ht="15.75" customHeight="1">
      <c r="B25" s="110" t="s">
        <v>227</v>
      </c>
      <c r="C25" s="259"/>
      <c r="D25" s="260"/>
      <c r="E25" s="259"/>
      <c r="F25" s="54"/>
      <c r="G25" s="276"/>
      <c r="H25" s="259"/>
      <c r="I25" s="260"/>
      <c r="J25" s="259"/>
      <c r="K25" s="259"/>
      <c r="L25" s="259"/>
      <c r="M25" s="259"/>
      <c r="N25" s="260"/>
      <c r="O25" s="259"/>
      <c r="P25" s="259"/>
      <c r="Q25" s="259"/>
      <c r="R25" s="260"/>
      <c r="S25" s="259"/>
      <c r="T25" s="259"/>
      <c r="U25" s="259"/>
      <c r="V25" s="259"/>
      <c r="W25" s="260"/>
      <c r="X25" s="259"/>
      <c r="Y25" s="261"/>
    </row>
    <row r="26" spans="2:25" s="1" customFormat="1" ht="15.75" customHeight="1">
      <c r="B26" s="46" t="s">
        <v>229</v>
      </c>
      <c r="C26" s="259">
        <f>SUM(D26:G26)</f>
        <v>614999</v>
      </c>
      <c r="D26" s="260">
        <f>I26+N26+R26+W26</f>
        <v>0</v>
      </c>
      <c r="E26" s="259">
        <f>J26+O26+S26+U26+X26</f>
        <v>288854</v>
      </c>
      <c r="F26" s="54">
        <f>K26+P26+T26+Y26</f>
        <v>199952</v>
      </c>
      <c r="G26" s="276">
        <f>L26</f>
        <v>126193</v>
      </c>
      <c r="H26" s="259">
        <f t="shared" si="3"/>
        <v>281099</v>
      </c>
      <c r="I26" s="260">
        <v>0</v>
      </c>
      <c r="J26" s="259">
        <v>113887</v>
      </c>
      <c r="K26" s="259">
        <v>41019</v>
      </c>
      <c r="L26" s="259">
        <v>126193</v>
      </c>
      <c r="M26" s="259">
        <f t="shared" si="4"/>
        <v>73301</v>
      </c>
      <c r="N26" s="260">
        <v>0</v>
      </c>
      <c r="O26" s="259">
        <v>39622</v>
      </c>
      <c r="P26" s="259">
        <v>33679</v>
      </c>
      <c r="Q26" s="259">
        <f t="shared" si="5"/>
        <v>217504</v>
      </c>
      <c r="R26" s="260">
        <v>0</v>
      </c>
      <c r="S26" s="259">
        <v>92250</v>
      </c>
      <c r="T26" s="259">
        <v>125254</v>
      </c>
      <c r="U26" s="259">
        <v>18768</v>
      </c>
      <c r="V26" s="259">
        <f t="shared" si="6"/>
        <v>24327</v>
      </c>
      <c r="W26" s="260">
        <v>0</v>
      </c>
      <c r="X26" s="259">
        <v>24327</v>
      </c>
      <c r="Y26" s="261">
        <v>0</v>
      </c>
    </row>
    <row r="27" spans="2:25" s="1" customFormat="1" ht="15.75" customHeight="1">
      <c r="B27" s="46" t="s">
        <v>234</v>
      </c>
      <c r="C27" s="259">
        <f>SUM(D27:G27)</f>
        <v>615752</v>
      </c>
      <c r="D27" s="260">
        <f>I27+N27+R27+W27</f>
        <v>0</v>
      </c>
      <c r="E27" s="259">
        <f>J27+O27+S27+U27+X27</f>
        <v>289431</v>
      </c>
      <c r="F27" s="54">
        <f>K27+P27+T27+Y27</f>
        <v>199650</v>
      </c>
      <c r="G27" s="276">
        <f>L27</f>
        <v>126671</v>
      </c>
      <c r="H27" s="259">
        <f>SUM(I27:L27)</f>
        <v>281835</v>
      </c>
      <c r="I27" s="260">
        <v>0</v>
      </c>
      <c r="J27" s="259">
        <v>114281</v>
      </c>
      <c r="K27" s="259">
        <v>40883</v>
      </c>
      <c r="L27" s="259">
        <v>126671</v>
      </c>
      <c r="M27" s="259">
        <f t="shared" si="4"/>
        <v>73318</v>
      </c>
      <c r="N27" s="260">
        <v>0</v>
      </c>
      <c r="O27" s="259">
        <v>39692</v>
      </c>
      <c r="P27" s="259">
        <v>33626</v>
      </c>
      <c r="Q27" s="259">
        <f t="shared" si="5"/>
        <v>217539</v>
      </c>
      <c r="R27" s="260">
        <v>0</v>
      </c>
      <c r="S27" s="259">
        <v>92398</v>
      </c>
      <c r="T27" s="259">
        <v>125141</v>
      </c>
      <c r="U27" s="259">
        <v>18760</v>
      </c>
      <c r="V27" s="259">
        <f t="shared" si="6"/>
        <v>24300</v>
      </c>
      <c r="W27" s="260">
        <v>0</v>
      </c>
      <c r="X27" s="259">
        <v>24300</v>
      </c>
      <c r="Y27" s="261">
        <v>0</v>
      </c>
    </row>
    <row r="28" spans="2:25" s="1" customFormat="1" ht="15.75" customHeight="1">
      <c r="B28" s="46" t="s">
        <v>238</v>
      </c>
      <c r="C28" s="259">
        <f>SUM(D28:G28)</f>
        <v>616713</v>
      </c>
      <c r="D28" s="260">
        <f>I28+N28+R28+W28</f>
        <v>0</v>
      </c>
      <c r="E28" s="259">
        <f>J28+O28+S28+U28+X28</f>
        <v>289315</v>
      </c>
      <c r="F28" s="54">
        <f>K28+P28+T28+Y28</f>
        <v>199516</v>
      </c>
      <c r="G28" s="276">
        <f>L28</f>
        <v>127882</v>
      </c>
      <c r="H28" s="259">
        <f>SUM(I28:L28)</f>
        <v>283065</v>
      </c>
      <c r="I28" s="260">
        <v>0</v>
      </c>
      <c r="J28" s="259">
        <v>114214</v>
      </c>
      <c r="K28" s="259">
        <v>40969</v>
      </c>
      <c r="L28" s="259">
        <v>127882</v>
      </c>
      <c r="M28" s="259">
        <f t="shared" si="4"/>
        <v>73194</v>
      </c>
      <c r="N28" s="260">
        <v>0</v>
      </c>
      <c r="O28" s="259">
        <v>39639</v>
      </c>
      <c r="P28" s="259">
        <v>33555</v>
      </c>
      <c r="Q28" s="259">
        <f t="shared" si="5"/>
        <v>217576</v>
      </c>
      <c r="R28" s="260">
        <v>0</v>
      </c>
      <c r="S28" s="259">
        <v>92584</v>
      </c>
      <c r="T28" s="259">
        <v>124992</v>
      </c>
      <c r="U28" s="259">
        <v>18676</v>
      </c>
      <c r="V28" s="259">
        <f t="shared" si="6"/>
        <v>24202</v>
      </c>
      <c r="W28" s="260">
        <v>0</v>
      </c>
      <c r="X28" s="259">
        <v>24202</v>
      </c>
      <c r="Y28" s="261">
        <v>0</v>
      </c>
    </row>
    <row r="29" spans="1:25" s="167" customFormat="1" ht="15.75" customHeight="1">
      <c r="A29" s="166"/>
      <c r="B29" s="112" t="s">
        <v>11</v>
      </c>
      <c r="C29" s="277">
        <f>SUM(D29:G29)</f>
        <v>100</v>
      </c>
      <c r="D29" s="113">
        <f t="shared" si="7"/>
        <v>0</v>
      </c>
      <c r="E29" s="113">
        <f>J29+O29+S29+U29+X29</f>
        <v>46.910000000000004</v>
      </c>
      <c r="F29" s="113">
        <f t="shared" si="8"/>
        <v>32.35</v>
      </c>
      <c r="G29" s="113">
        <f t="shared" si="2"/>
        <v>20.74</v>
      </c>
      <c r="H29" s="277">
        <f>ROUND(H28/$C$28*100,2)</f>
        <v>45.9</v>
      </c>
      <c r="I29" s="277">
        <f aca="true" t="shared" si="9" ref="I29:Y29">ROUND(I28/$C$28*100,2)</f>
        <v>0</v>
      </c>
      <c r="J29" s="277">
        <f t="shared" si="9"/>
        <v>18.52</v>
      </c>
      <c r="K29" s="277">
        <f t="shared" si="9"/>
        <v>6.64</v>
      </c>
      <c r="L29" s="277">
        <f t="shared" si="9"/>
        <v>20.74</v>
      </c>
      <c r="M29" s="277">
        <f t="shared" si="9"/>
        <v>11.87</v>
      </c>
      <c r="N29" s="113">
        <f t="shared" si="9"/>
        <v>0</v>
      </c>
      <c r="O29" s="113">
        <f t="shared" si="9"/>
        <v>6.43</v>
      </c>
      <c r="P29" s="113">
        <f t="shared" si="9"/>
        <v>5.44</v>
      </c>
      <c r="Q29" s="113">
        <f t="shared" si="9"/>
        <v>35.28</v>
      </c>
      <c r="R29" s="113">
        <f t="shared" si="9"/>
        <v>0</v>
      </c>
      <c r="S29" s="113">
        <f t="shared" si="9"/>
        <v>15.01</v>
      </c>
      <c r="T29" s="113">
        <f t="shared" si="9"/>
        <v>20.27</v>
      </c>
      <c r="U29" s="113">
        <f t="shared" si="9"/>
        <v>3.03</v>
      </c>
      <c r="V29" s="113">
        <f t="shared" si="9"/>
        <v>3.92</v>
      </c>
      <c r="W29" s="113">
        <f t="shared" si="9"/>
        <v>0</v>
      </c>
      <c r="X29" s="113">
        <f t="shared" si="9"/>
        <v>3.92</v>
      </c>
      <c r="Y29" s="113">
        <f t="shared" si="9"/>
        <v>0</v>
      </c>
    </row>
    <row r="30" spans="1:34" s="69" customFormat="1" ht="15.75" customHeight="1">
      <c r="A30" s="120"/>
      <c r="B30" s="163" t="s">
        <v>100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165" t="s">
        <v>101</v>
      </c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81"/>
      <c r="AG30" s="81"/>
      <c r="AH30" s="80"/>
    </row>
    <row r="31" spans="2:25" ht="30" customHeight="1"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9"/>
      <c r="U31" s="47"/>
      <c r="V31" s="47"/>
      <c r="W31" s="47"/>
      <c r="X31" s="47"/>
      <c r="Y31" s="47"/>
    </row>
    <row r="32" spans="2:15" ht="30" customHeight="1">
      <c r="B32" s="41"/>
      <c r="C32" s="41"/>
      <c r="D32" s="4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  <row r="98" spans="3:4" ht="30" customHeight="1">
      <c r="C98" s="48"/>
      <c r="D98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G1">
      <pane ySplit="6" topLeftCell="BM15" activePane="bottomLeft" state="frozen"/>
      <selection pane="topLeft" activeCell="D19" sqref="D19"/>
      <selection pane="bottomLeft" activeCell="M27" sqref="M27"/>
    </sheetView>
  </sheetViews>
  <sheetFormatPr defaultColWidth="9.00390625" defaultRowHeight="24" customHeight="1"/>
  <cols>
    <col min="1" max="1" width="10.25390625" style="58" customWidth="1"/>
    <col min="2" max="5" width="10.375" style="58" customWidth="1"/>
    <col min="6" max="6" width="6.25390625" style="58" customWidth="1"/>
    <col min="7" max="7" width="10.375" style="58" customWidth="1"/>
    <col min="8" max="8" width="8.875" style="58" customWidth="1"/>
    <col min="9" max="12" width="10.375" style="58" customWidth="1"/>
    <col min="13" max="13" width="7.375" style="58" customWidth="1"/>
    <col min="14" max="15" width="11.625" style="58" customWidth="1"/>
    <col min="16" max="16" width="15.375" style="0" customWidth="1"/>
    <col min="17" max="17" width="10.00390625" style="0" customWidth="1"/>
    <col min="18" max="18" width="9.50390625" style="0" customWidth="1"/>
    <col min="20" max="21" width="7.25390625" style="0" customWidth="1"/>
    <col min="22" max="22" width="9.25390625" style="0" customWidth="1"/>
    <col min="23" max="23" width="8.75390625" style="0" customWidth="1"/>
    <col min="24" max="24" width="8.375" style="0" customWidth="1"/>
  </cols>
  <sheetData>
    <row r="1" spans="1:16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24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86"/>
      <c r="P2" s="16"/>
      <c r="Q2" s="13"/>
      <c r="R2" s="13"/>
      <c r="S2" s="13"/>
      <c r="T2" s="13"/>
      <c r="U2" s="13"/>
      <c r="V2" s="13"/>
      <c r="W2" s="13"/>
      <c r="X2" s="13"/>
    </row>
    <row r="3" spans="1:27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O3" s="335" t="s">
        <v>91</v>
      </c>
      <c r="P3" s="335"/>
      <c r="Q3" s="10"/>
      <c r="R3" s="10"/>
      <c r="S3" s="10"/>
      <c r="T3" s="10"/>
      <c r="U3" s="10"/>
      <c r="W3" s="10"/>
      <c r="X3" s="10"/>
      <c r="Y3" s="9"/>
      <c r="Z3" s="9"/>
      <c r="AA3" s="10"/>
    </row>
    <row r="4" spans="1:16" ht="15.75" customHeight="1">
      <c r="A4" s="331" t="s">
        <v>70</v>
      </c>
      <c r="B4" s="332" t="s">
        <v>20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4"/>
      <c r="P4" s="178" t="s">
        <v>21</v>
      </c>
    </row>
    <row r="5" spans="1:16" ht="15.75" customHeight="1">
      <c r="A5" s="306"/>
      <c r="B5" s="233" t="s">
        <v>22</v>
      </c>
      <c r="C5" s="129" t="s">
        <v>23</v>
      </c>
      <c r="D5" s="59"/>
      <c r="E5" s="59"/>
      <c r="F5" s="59"/>
      <c r="G5" s="59"/>
      <c r="H5" s="60"/>
      <c r="I5" s="131" t="s">
        <v>24</v>
      </c>
      <c r="J5" s="86"/>
      <c r="K5" s="86"/>
      <c r="L5" s="86"/>
      <c r="M5" s="86"/>
      <c r="N5" s="176" t="s">
        <v>106</v>
      </c>
      <c r="O5" s="291" t="s">
        <v>232</v>
      </c>
      <c r="P5" s="61" t="s">
        <v>22</v>
      </c>
    </row>
    <row r="6" spans="1:16" ht="31.5" customHeight="1">
      <c r="A6" s="307"/>
      <c r="B6" s="234" t="s">
        <v>25</v>
      </c>
      <c r="C6" s="128" t="s">
        <v>14</v>
      </c>
      <c r="D6" s="128" t="s">
        <v>26</v>
      </c>
      <c r="E6" s="128" t="s">
        <v>27</v>
      </c>
      <c r="F6" s="128" t="s">
        <v>61</v>
      </c>
      <c r="G6" s="232" t="s">
        <v>172</v>
      </c>
      <c r="H6" s="128" t="s">
        <v>28</v>
      </c>
      <c r="I6" s="128" t="s">
        <v>14</v>
      </c>
      <c r="J6" s="128" t="s">
        <v>29</v>
      </c>
      <c r="K6" s="128" t="s">
        <v>30</v>
      </c>
      <c r="L6" s="232" t="s">
        <v>173</v>
      </c>
      <c r="M6" s="128" t="s">
        <v>99</v>
      </c>
      <c r="N6" s="177" t="s">
        <v>231</v>
      </c>
      <c r="O6" s="292" t="s">
        <v>233</v>
      </c>
      <c r="P6" s="133" t="s">
        <v>25</v>
      </c>
    </row>
    <row r="7" spans="1:16" ht="16.5" customHeight="1">
      <c r="A7" s="115" t="s">
        <v>86</v>
      </c>
      <c r="B7" s="125">
        <v>23432436</v>
      </c>
      <c r="C7" s="125">
        <v>47396082</v>
      </c>
      <c r="D7" s="125">
        <v>37959823</v>
      </c>
      <c r="E7" s="125">
        <v>9378693</v>
      </c>
      <c r="F7" s="125">
        <v>87</v>
      </c>
      <c r="G7" s="116">
        <v>0</v>
      </c>
      <c r="H7" s="125">
        <v>57479</v>
      </c>
      <c r="I7" s="125">
        <v>23963646</v>
      </c>
      <c r="J7" s="125">
        <v>10159347</v>
      </c>
      <c r="K7" s="125">
        <v>4835352</v>
      </c>
      <c r="L7" s="125">
        <v>8968947</v>
      </c>
      <c r="M7" s="116">
        <v>0</v>
      </c>
      <c r="N7" s="116">
        <v>0</v>
      </c>
      <c r="O7" s="116"/>
      <c r="P7" s="125">
        <v>187186382</v>
      </c>
    </row>
    <row r="8" spans="1:16" ht="16.5" customHeight="1">
      <c r="A8" s="115" t="s">
        <v>105</v>
      </c>
      <c r="B8" s="125">
        <v>42808543</v>
      </c>
      <c r="C8" s="125">
        <v>61853399</v>
      </c>
      <c r="D8" s="125">
        <v>38647555</v>
      </c>
      <c r="E8" s="125">
        <v>9734242</v>
      </c>
      <c r="F8" s="116">
        <v>0</v>
      </c>
      <c r="G8" s="125">
        <v>13429933</v>
      </c>
      <c r="H8" s="125">
        <v>41669</v>
      </c>
      <c r="I8" s="125">
        <v>19044856</v>
      </c>
      <c r="J8" s="125">
        <v>12378551</v>
      </c>
      <c r="K8" s="125">
        <v>6389310</v>
      </c>
      <c r="L8" s="125">
        <v>276995</v>
      </c>
      <c r="M8" s="116">
        <v>0</v>
      </c>
      <c r="N8" s="116">
        <v>0</v>
      </c>
      <c r="O8" s="116"/>
      <c r="P8" s="116">
        <f aca="true" t="shared" si="0" ref="P8:P13">P7+B8+N8</f>
        <v>229994925</v>
      </c>
    </row>
    <row r="9" spans="1:16" s="175" customFormat="1" ht="16.5" customHeight="1">
      <c r="A9" s="115" t="s">
        <v>104</v>
      </c>
      <c r="B9" s="174">
        <v>30187518</v>
      </c>
      <c r="C9" s="174">
        <v>60310145</v>
      </c>
      <c r="D9" s="174">
        <v>42375675</v>
      </c>
      <c r="E9" s="174">
        <v>14321783</v>
      </c>
      <c r="F9" s="116">
        <v>0</v>
      </c>
      <c r="G9" s="174">
        <v>3546711</v>
      </c>
      <c r="H9" s="174">
        <v>65976</v>
      </c>
      <c r="I9" s="174">
        <v>30122627</v>
      </c>
      <c r="J9" s="174">
        <v>17566518</v>
      </c>
      <c r="K9" s="174">
        <v>9896248</v>
      </c>
      <c r="L9" s="174">
        <v>2635185</v>
      </c>
      <c r="M9" s="174">
        <v>24676</v>
      </c>
      <c r="N9" s="116">
        <v>0</v>
      </c>
      <c r="O9" s="116"/>
      <c r="P9" s="116">
        <f t="shared" si="0"/>
        <v>260182443</v>
      </c>
    </row>
    <row r="10" spans="1:16" s="226" customFormat="1" ht="16.5" customHeight="1">
      <c r="A10" s="221" t="s">
        <v>102</v>
      </c>
      <c r="B10" s="222">
        <v>38606346</v>
      </c>
      <c r="C10" s="222">
        <v>99052588</v>
      </c>
      <c r="D10" s="222">
        <v>47831120</v>
      </c>
      <c r="E10" s="222">
        <v>20235535</v>
      </c>
      <c r="F10" s="222">
        <v>44</v>
      </c>
      <c r="G10" s="222">
        <v>30899071</v>
      </c>
      <c r="H10" s="222">
        <v>86818</v>
      </c>
      <c r="I10" s="222">
        <v>60446242</v>
      </c>
      <c r="J10" s="222">
        <v>19582316</v>
      </c>
      <c r="K10" s="222">
        <v>40409087</v>
      </c>
      <c r="L10" s="222">
        <v>419853</v>
      </c>
      <c r="M10" s="222">
        <v>34986</v>
      </c>
      <c r="N10" s="222">
        <v>0</v>
      </c>
      <c r="O10" s="222"/>
      <c r="P10" s="116">
        <f t="shared" si="0"/>
        <v>298788789</v>
      </c>
    </row>
    <row r="11" spans="1:16" s="226" customFormat="1" ht="16.5" customHeight="1">
      <c r="A11" s="221" t="s">
        <v>171</v>
      </c>
      <c r="B11" s="222">
        <v>58396965</v>
      </c>
      <c r="C11" s="222">
        <v>98532213</v>
      </c>
      <c r="D11" s="222">
        <v>53007402</v>
      </c>
      <c r="E11" s="222">
        <v>29633544</v>
      </c>
      <c r="F11" s="222">
        <v>0</v>
      </c>
      <c r="G11" s="222">
        <v>10383004</v>
      </c>
      <c r="H11" s="222">
        <v>5508263</v>
      </c>
      <c r="I11" s="222">
        <v>40135248</v>
      </c>
      <c r="J11" s="222">
        <v>23420408</v>
      </c>
      <c r="K11" s="222">
        <v>10797843</v>
      </c>
      <c r="L11" s="222">
        <v>5874991</v>
      </c>
      <c r="M11" s="222">
        <v>42006</v>
      </c>
      <c r="N11" s="222">
        <v>5909997</v>
      </c>
      <c r="O11" s="222"/>
      <c r="P11" s="116">
        <f t="shared" si="0"/>
        <v>363095751</v>
      </c>
    </row>
    <row r="12" spans="1:16" ht="16.5" customHeight="1">
      <c r="A12" s="221" t="s">
        <v>175</v>
      </c>
      <c r="B12" s="222">
        <f>C12-I12</f>
        <v>49318661</v>
      </c>
      <c r="C12" s="222">
        <f>SUM(D12:H12)</f>
        <v>121338181</v>
      </c>
      <c r="D12" s="222">
        <v>53392129</v>
      </c>
      <c r="E12" s="222">
        <v>36624920</v>
      </c>
      <c r="F12" s="222">
        <v>65</v>
      </c>
      <c r="G12" s="222">
        <v>31215108</v>
      </c>
      <c r="H12" s="222">
        <v>105959</v>
      </c>
      <c r="I12" s="222">
        <f>SUM(J12:M12)</f>
        <v>72019520</v>
      </c>
      <c r="J12" s="222">
        <v>25548453</v>
      </c>
      <c r="K12" s="222">
        <v>9825700</v>
      </c>
      <c r="L12" s="222">
        <v>36518309</v>
      </c>
      <c r="M12" s="222">
        <v>127058</v>
      </c>
      <c r="N12" s="222">
        <v>-2975597</v>
      </c>
      <c r="O12" s="222"/>
      <c r="P12" s="116">
        <f t="shared" si="0"/>
        <v>409438815</v>
      </c>
    </row>
    <row r="13" spans="1:16" ht="16.5" customHeight="1">
      <c r="A13" s="221" t="s">
        <v>176</v>
      </c>
      <c r="B13" s="222">
        <f>C13-I13</f>
        <v>-42633252</v>
      </c>
      <c r="C13" s="222">
        <f>SUM(D13:H13)</f>
        <v>124820105</v>
      </c>
      <c r="D13" s="293">
        <f>54472275+1</f>
        <v>54472276</v>
      </c>
      <c r="E13" s="293">
        <v>22647728</v>
      </c>
      <c r="F13" s="294">
        <v>0</v>
      </c>
      <c r="G13" s="293">
        <v>47631858</v>
      </c>
      <c r="H13" s="293">
        <v>68243</v>
      </c>
      <c r="I13" s="293">
        <f>SUM(J13:M13)</f>
        <v>167453357</v>
      </c>
      <c r="J13" s="293">
        <v>28329014</v>
      </c>
      <c r="K13" s="293">
        <f>26632314-1</f>
        <v>26632313</v>
      </c>
      <c r="L13" s="293">
        <v>112253483</v>
      </c>
      <c r="M13" s="293">
        <v>238547</v>
      </c>
      <c r="N13" s="293">
        <v>-17269315</v>
      </c>
      <c r="O13" s="293"/>
      <c r="P13" s="222">
        <f t="shared" si="0"/>
        <v>349536248</v>
      </c>
    </row>
    <row r="14" spans="1:16" ht="16.5" customHeight="1">
      <c r="A14" s="46" t="s">
        <v>181</v>
      </c>
      <c r="B14" s="220">
        <f aca="true" t="shared" si="1" ref="B14:B20">C14-I14</f>
        <v>4258346</v>
      </c>
      <c r="C14" s="220">
        <f aca="true" t="shared" si="2" ref="C14:C20">SUM(D14:H14)</f>
        <v>9296410</v>
      </c>
      <c r="D14" s="220">
        <v>4478343</v>
      </c>
      <c r="E14" s="240">
        <v>3233033</v>
      </c>
      <c r="F14" s="241">
        <v>0</v>
      </c>
      <c r="G14" s="240">
        <v>1580621</v>
      </c>
      <c r="H14" s="240">
        <v>4413</v>
      </c>
      <c r="I14" s="240">
        <f aca="true" t="shared" si="3" ref="I14:I27">SUM(J14:M14)</f>
        <v>5038064</v>
      </c>
      <c r="J14" s="220">
        <v>461070</v>
      </c>
      <c r="K14" s="240">
        <v>1867301</v>
      </c>
      <c r="L14" s="240">
        <v>2688316</v>
      </c>
      <c r="M14" s="240">
        <v>21377</v>
      </c>
      <c r="N14" s="240">
        <v>-598103</v>
      </c>
      <c r="O14" s="240"/>
      <c r="P14" s="220">
        <v>392205557</v>
      </c>
    </row>
    <row r="15" spans="1:16" ht="16.5" customHeight="1">
      <c r="A15" s="46" t="s">
        <v>182</v>
      </c>
      <c r="B15" s="220">
        <f t="shared" si="1"/>
        <v>11528953</v>
      </c>
      <c r="C15" s="220">
        <f t="shared" si="2"/>
        <v>13787458</v>
      </c>
      <c r="D15" s="220">
        <v>4393080</v>
      </c>
      <c r="E15" s="240">
        <v>2643894</v>
      </c>
      <c r="F15" s="241">
        <v>0</v>
      </c>
      <c r="G15" s="240">
        <v>6744512</v>
      </c>
      <c r="H15" s="240">
        <v>5972</v>
      </c>
      <c r="I15" s="240">
        <f t="shared" si="3"/>
        <v>2258505</v>
      </c>
      <c r="J15" s="220">
        <v>409479</v>
      </c>
      <c r="K15" s="240">
        <v>1069986</v>
      </c>
      <c r="L15" s="240">
        <v>740061</v>
      </c>
      <c r="M15" s="240">
        <v>38979</v>
      </c>
      <c r="N15" s="240">
        <v>2427437</v>
      </c>
      <c r="O15" s="240"/>
      <c r="P15" s="220">
        <v>406161947</v>
      </c>
    </row>
    <row r="16" spans="1:16" ht="16.5" customHeight="1">
      <c r="A16" s="46" t="s">
        <v>183</v>
      </c>
      <c r="B16" s="220">
        <f t="shared" si="1"/>
        <v>1863652</v>
      </c>
      <c r="C16" s="220">
        <f t="shared" si="2"/>
        <v>7698462</v>
      </c>
      <c r="D16" s="262">
        <v>4636210</v>
      </c>
      <c r="E16" s="263">
        <v>2140354</v>
      </c>
      <c r="F16" s="264">
        <v>0</v>
      </c>
      <c r="G16" s="263">
        <v>916206</v>
      </c>
      <c r="H16" s="263">
        <v>5692</v>
      </c>
      <c r="I16" s="240">
        <f t="shared" si="3"/>
        <v>5834810</v>
      </c>
      <c r="J16" s="262">
        <v>243108</v>
      </c>
      <c r="K16" s="263">
        <v>751843</v>
      </c>
      <c r="L16" s="263">
        <v>4776970</v>
      </c>
      <c r="M16" s="263">
        <v>62889</v>
      </c>
      <c r="N16" s="263">
        <v>-568234</v>
      </c>
      <c r="O16" s="263"/>
      <c r="P16" s="220">
        <v>407457365</v>
      </c>
    </row>
    <row r="17" spans="1:16" ht="16.5" customHeight="1">
      <c r="A17" s="46" t="s">
        <v>184</v>
      </c>
      <c r="B17" s="220">
        <f t="shared" si="1"/>
        <v>-14429462</v>
      </c>
      <c r="C17" s="220">
        <f t="shared" si="2"/>
        <v>6080296</v>
      </c>
      <c r="D17" s="262">
        <v>4530620</v>
      </c>
      <c r="E17" s="263">
        <v>1096589</v>
      </c>
      <c r="F17" s="264">
        <v>0</v>
      </c>
      <c r="G17" s="263">
        <v>448925</v>
      </c>
      <c r="H17" s="263">
        <v>4162</v>
      </c>
      <c r="I17" s="240">
        <f t="shared" si="3"/>
        <v>20509758</v>
      </c>
      <c r="J17" s="262">
        <v>298789</v>
      </c>
      <c r="K17" s="263">
        <v>1003264</v>
      </c>
      <c r="L17" s="263">
        <v>19195740</v>
      </c>
      <c r="M17" s="263">
        <v>11965</v>
      </c>
      <c r="N17" s="263">
        <v>-3685789</v>
      </c>
      <c r="O17" s="263"/>
      <c r="P17" s="220">
        <v>389342114</v>
      </c>
    </row>
    <row r="18" spans="1:16" ht="16.5" customHeight="1">
      <c r="A18" s="46" t="s">
        <v>185</v>
      </c>
      <c r="B18" s="220">
        <f t="shared" si="1"/>
        <v>-10856650</v>
      </c>
      <c r="C18" s="220">
        <f t="shared" si="2"/>
        <v>10480819</v>
      </c>
      <c r="D18" s="262">
        <v>4464092</v>
      </c>
      <c r="E18" s="263">
        <v>3757984</v>
      </c>
      <c r="F18" s="264">
        <v>0</v>
      </c>
      <c r="G18" s="263">
        <v>2252254</v>
      </c>
      <c r="H18" s="263">
        <v>6489</v>
      </c>
      <c r="I18" s="240">
        <f t="shared" si="3"/>
        <v>21337469</v>
      </c>
      <c r="J18" s="262">
        <v>12535153</v>
      </c>
      <c r="K18" s="263">
        <v>3146215</v>
      </c>
      <c r="L18" s="263">
        <v>5639116</v>
      </c>
      <c r="M18" s="263">
        <v>16985</v>
      </c>
      <c r="N18" s="263">
        <v>-2008179</v>
      </c>
      <c r="O18" s="263"/>
      <c r="P18" s="220">
        <v>376477285</v>
      </c>
    </row>
    <row r="19" spans="1:16" ht="16.5" customHeight="1">
      <c r="A19" s="46" t="s">
        <v>187</v>
      </c>
      <c r="B19" s="220">
        <f t="shared" si="1"/>
        <v>9147588</v>
      </c>
      <c r="C19" s="220">
        <f t="shared" si="2"/>
        <v>13418939</v>
      </c>
      <c r="D19" s="262">
        <v>4477644</v>
      </c>
      <c r="E19" s="263">
        <v>2655561</v>
      </c>
      <c r="F19" s="264">
        <v>5508</v>
      </c>
      <c r="G19" s="263">
        <v>6277964</v>
      </c>
      <c r="H19" s="263">
        <v>2262</v>
      </c>
      <c r="I19" s="240">
        <f t="shared" si="3"/>
        <v>4271351</v>
      </c>
      <c r="J19" s="262">
        <v>1071059</v>
      </c>
      <c r="K19" s="263">
        <v>1388737</v>
      </c>
      <c r="L19" s="263">
        <v>1796763</v>
      </c>
      <c r="M19" s="263">
        <v>14792</v>
      </c>
      <c r="N19" s="263">
        <v>-515188</v>
      </c>
      <c r="O19" s="263"/>
      <c r="P19" s="220">
        <v>385109685</v>
      </c>
    </row>
    <row r="20" spans="1:16" ht="16.5" customHeight="1">
      <c r="A20" s="46" t="s">
        <v>188</v>
      </c>
      <c r="B20" s="220">
        <f t="shared" si="1"/>
        <v>-15835456</v>
      </c>
      <c r="C20" s="220">
        <f t="shared" si="2"/>
        <v>9908026</v>
      </c>
      <c r="D20" s="262">
        <v>4677038</v>
      </c>
      <c r="E20" s="263">
        <v>1237466</v>
      </c>
      <c r="F20" s="264">
        <v>0</v>
      </c>
      <c r="G20" s="263">
        <v>3991931</v>
      </c>
      <c r="H20" s="263">
        <v>1591</v>
      </c>
      <c r="I20" s="240">
        <f t="shared" si="3"/>
        <v>25743482</v>
      </c>
      <c r="J20" s="262">
        <v>323485</v>
      </c>
      <c r="K20" s="263">
        <v>2596054</v>
      </c>
      <c r="L20" s="263">
        <v>22808345</v>
      </c>
      <c r="M20" s="263">
        <v>15598</v>
      </c>
      <c r="N20" s="263">
        <v>-5309984</v>
      </c>
      <c r="O20" s="263"/>
      <c r="P20" s="220">
        <v>363964245</v>
      </c>
    </row>
    <row r="21" spans="1:16" ht="16.5" customHeight="1">
      <c r="A21" s="46" t="s">
        <v>218</v>
      </c>
      <c r="B21" s="262">
        <f>C21-I21</f>
        <v>-15957985</v>
      </c>
      <c r="C21" s="262">
        <f>SUM(D21:H21)</f>
        <v>8486608</v>
      </c>
      <c r="D21" s="262">
        <v>4596787</v>
      </c>
      <c r="E21" s="263">
        <v>1113477</v>
      </c>
      <c r="F21" s="264">
        <v>0</v>
      </c>
      <c r="G21" s="263">
        <v>2770455</v>
      </c>
      <c r="H21" s="263">
        <v>5889</v>
      </c>
      <c r="I21" s="263">
        <f t="shared" si="3"/>
        <v>24444593</v>
      </c>
      <c r="J21" s="262">
        <v>245046</v>
      </c>
      <c r="K21" s="263">
        <v>5618007</v>
      </c>
      <c r="L21" s="263">
        <v>18574356</v>
      </c>
      <c r="M21" s="263">
        <v>7184</v>
      </c>
      <c r="N21" s="263">
        <v>-5181936</v>
      </c>
      <c r="O21" s="263"/>
      <c r="P21" s="262">
        <v>342824324</v>
      </c>
    </row>
    <row r="22" spans="1:16" ht="16.5" customHeight="1">
      <c r="A22" s="46" t="s">
        <v>221</v>
      </c>
      <c r="B22" s="262">
        <f>C22-I22</f>
        <v>-127226</v>
      </c>
      <c r="C22" s="262">
        <f>SUM(D22:H22)</f>
        <v>9500347</v>
      </c>
      <c r="D22" s="262">
        <v>4595808</v>
      </c>
      <c r="E22" s="263">
        <v>1053678</v>
      </c>
      <c r="F22" s="264">
        <v>0</v>
      </c>
      <c r="G22" s="263">
        <v>3847844</v>
      </c>
      <c r="H22" s="263">
        <v>3017</v>
      </c>
      <c r="I22" s="263">
        <f t="shared" si="3"/>
        <v>9627573</v>
      </c>
      <c r="J22" s="262">
        <v>211937</v>
      </c>
      <c r="K22" s="263">
        <v>2618784</v>
      </c>
      <c r="L22" s="263">
        <v>6780791</v>
      </c>
      <c r="M22" s="263">
        <v>16061</v>
      </c>
      <c r="N22" s="263">
        <v>-1013030</v>
      </c>
      <c r="O22" s="263"/>
      <c r="P22" s="262">
        <v>341684068</v>
      </c>
    </row>
    <row r="23" spans="1:16" ht="16.5" customHeight="1">
      <c r="A23" s="46" t="s">
        <v>224</v>
      </c>
      <c r="B23" s="262">
        <f>C23-I23</f>
        <v>7160783</v>
      </c>
      <c r="C23" s="262">
        <f>SUM(D23:H23)</f>
        <v>11093101</v>
      </c>
      <c r="D23" s="262">
        <v>4547495</v>
      </c>
      <c r="E23" s="263">
        <v>978110</v>
      </c>
      <c r="F23" s="264">
        <v>-5534</v>
      </c>
      <c r="G23" s="263">
        <v>5597485</v>
      </c>
      <c r="H23" s="263">
        <v>-24455</v>
      </c>
      <c r="I23" s="263">
        <f t="shared" si="3"/>
        <v>3932318</v>
      </c>
      <c r="J23" s="262">
        <v>283677</v>
      </c>
      <c r="K23" s="263">
        <v>822640</v>
      </c>
      <c r="L23" s="263">
        <v>2812597</v>
      </c>
      <c r="M23" s="263">
        <v>13404</v>
      </c>
      <c r="N23" s="263">
        <v>691397</v>
      </c>
      <c r="O23" s="263"/>
      <c r="P23" s="262">
        <v>349536248</v>
      </c>
    </row>
    <row r="24" spans="1:16" ht="16.5" customHeight="1">
      <c r="A24" s="221" t="s">
        <v>227</v>
      </c>
      <c r="B24" s="295"/>
      <c r="C24" s="295"/>
      <c r="D24" s="295"/>
      <c r="E24" s="296"/>
      <c r="F24" s="297"/>
      <c r="G24" s="296"/>
      <c r="H24" s="296"/>
      <c r="I24" s="296"/>
      <c r="J24" s="295"/>
      <c r="K24" s="296"/>
      <c r="L24" s="296"/>
      <c r="M24" s="296"/>
      <c r="N24" s="296"/>
      <c r="O24" s="296"/>
      <c r="P24" s="295"/>
    </row>
    <row r="25" spans="1:16" ht="16.5" customHeight="1">
      <c r="A25" s="46" t="s">
        <v>229</v>
      </c>
      <c r="B25" s="262">
        <f>C25-I25</f>
        <v>-13273094</v>
      </c>
      <c r="C25" s="262">
        <f>SUM(D25:H25)</f>
        <v>9480131</v>
      </c>
      <c r="D25" s="262">
        <v>4442622</v>
      </c>
      <c r="E25" s="263">
        <v>548868</v>
      </c>
      <c r="F25" s="264">
        <v>0</v>
      </c>
      <c r="G25" s="263">
        <v>4486493</v>
      </c>
      <c r="H25" s="263">
        <v>2148</v>
      </c>
      <c r="I25" s="263">
        <f t="shared" si="3"/>
        <v>22753225</v>
      </c>
      <c r="J25" s="262">
        <v>13035187</v>
      </c>
      <c r="K25" s="263">
        <v>2653077</v>
      </c>
      <c r="L25" s="263">
        <v>7059479</v>
      </c>
      <c r="M25" s="263">
        <v>5482</v>
      </c>
      <c r="N25" s="263">
        <v>-1793760</v>
      </c>
      <c r="O25" s="263">
        <v>166947</v>
      </c>
      <c r="P25" s="262">
        <f>P23+B25+O25+N25</f>
        <v>334636341</v>
      </c>
    </row>
    <row r="26" spans="1:16" ht="16.5" customHeight="1">
      <c r="A26" s="46" t="s">
        <v>234</v>
      </c>
      <c r="B26" s="262">
        <f>C26-I26</f>
        <v>9282314</v>
      </c>
      <c r="C26" s="262">
        <f>SUM(D26:H26)</f>
        <v>17900370</v>
      </c>
      <c r="D26" s="262">
        <v>4712591</v>
      </c>
      <c r="E26" s="263">
        <v>586391</v>
      </c>
      <c r="F26" s="264">
        <v>0</v>
      </c>
      <c r="G26" s="263">
        <v>12599005</v>
      </c>
      <c r="H26" s="263">
        <v>2383</v>
      </c>
      <c r="I26" s="263">
        <f t="shared" si="3"/>
        <v>8618056</v>
      </c>
      <c r="J26" s="262">
        <v>575054</v>
      </c>
      <c r="K26" s="263">
        <v>3407333</v>
      </c>
      <c r="L26" s="263">
        <v>4628158</v>
      </c>
      <c r="M26" s="263">
        <v>7511</v>
      </c>
      <c r="N26" s="263">
        <v>572352</v>
      </c>
      <c r="O26" s="264">
        <v>0</v>
      </c>
      <c r="P26" s="262">
        <f>P25+B26+O26+N26</f>
        <v>344491007</v>
      </c>
    </row>
    <row r="27" spans="1:16" ht="16.5" customHeight="1">
      <c r="A27" s="46" t="s">
        <v>238</v>
      </c>
      <c r="B27" s="262">
        <f>C27-I27</f>
        <v>11590704</v>
      </c>
      <c r="C27" s="262">
        <f>SUM(D27:H27)</f>
        <v>9922696</v>
      </c>
      <c r="D27" s="262">
        <v>4573335</v>
      </c>
      <c r="E27" s="263">
        <v>1185571</v>
      </c>
      <c r="F27" s="264">
        <v>0</v>
      </c>
      <c r="G27" s="263">
        <v>4161578</v>
      </c>
      <c r="H27" s="263">
        <v>2212</v>
      </c>
      <c r="I27" s="263">
        <f t="shared" si="3"/>
        <v>-1668008</v>
      </c>
      <c r="J27" s="262">
        <v>334232</v>
      </c>
      <c r="K27" s="263">
        <v>3108228</v>
      </c>
      <c r="L27" s="263">
        <v>-5122670</v>
      </c>
      <c r="M27" s="263">
        <v>12202</v>
      </c>
      <c r="N27" s="263">
        <v>1712831</v>
      </c>
      <c r="O27" s="264">
        <v>0</v>
      </c>
      <c r="P27" s="262">
        <f>P26+B27+O27+N27</f>
        <v>357794542</v>
      </c>
    </row>
    <row r="28" spans="1:16" s="111" customFormat="1" ht="15.75" customHeight="1">
      <c r="A28" s="223" t="s">
        <v>11</v>
      </c>
      <c r="B28" s="224"/>
      <c r="C28" s="225">
        <f>SUM(D28:H28)</f>
        <v>100</v>
      </c>
      <c r="D28" s="236">
        <f>ROUND(D27/$C$27*100,2)</f>
        <v>46.09</v>
      </c>
      <c r="E28" s="236">
        <f>ROUND(E27/$C$27*100,2)</f>
        <v>11.95</v>
      </c>
      <c r="F28" s="236">
        <f>ROUND(F27/$C$27*100,2)</f>
        <v>0</v>
      </c>
      <c r="G28" s="236">
        <f>ROUND(G27/$C$27*100,2)</f>
        <v>41.94</v>
      </c>
      <c r="H28" s="236">
        <f>ROUND(H27/$C$27*100,2)</f>
        <v>0.02</v>
      </c>
      <c r="I28" s="225">
        <f>SUM(J28:M28)</f>
        <v>100.00000000000001</v>
      </c>
      <c r="J28" s="225">
        <f>ROUND(J27/$I$27*100,2)</f>
        <v>-20.04</v>
      </c>
      <c r="K28" s="225">
        <f>ROUND(K27/$I$27*100,2)</f>
        <v>-186.34</v>
      </c>
      <c r="L28" s="225">
        <f>ROUND(L27/$I$27*100,2)</f>
        <v>307.11</v>
      </c>
      <c r="M28" s="225">
        <f>ROUND(M27/$I$27*100,2)</f>
        <v>-0.73</v>
      </c>
      <c r="N28" s="225"/>
      <c r="O28" s="225"/>
      <c r="P28" s="225"/>
    </row>
    <row r="29" spans="1:28" ht="24" customHeight="1">
      <c r="A29" s="57"/>
      <c r="B29" s="86"/>
      <c r="C29" s="86"/>
      <c r="D29" s="86"/>
      <c r="E29" s="86"/>
      <c r="F29" s="86"/>
      <c r="G29" s="86"/>
      <c r="H29" s="86"/>
      <c r="I29" s="244"/>
      <c r="J29" s="86"/>
      <c r="K29" s="57"/>
      <c r="L29" s="57"/>
      <c r="M29" s="57"/>
      <c r="N29" s="57"/>
      <c r="O29" s="57"/>
      <c r="P29" s="1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2" ht="24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5"/>
      <c r="V30" s="10"/>
    </row>
    <row r="31" spans="1:28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5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5"/>
      <c r="Q32" s="10"/>
      <c r="R32" s="10"/>
      <c r="S32" s="10"/>
      <c r="V32" s="10"/>
      <c r="W32" s="10"/>
      <c r="X32" s="10"/>
      <c r="Z32" s="10"/>
      <c r="AA32" s="10"/>
      <c r="AB32" s="10"/>
    </row>
    <row r="33" spans="1:28" ht="24" customHeight="1">
      <c r="A33" s="88"/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5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4" customHeight="1">
      <c r="A37" s="90"/>
      <c r="B37" s="1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</sheetData>
  <sheetProtection/>
  <mergeCells count="3">
    <mergeCell ref="A4:A6"/>
    <mergeCell ref="B4:O4"/>
    <mergeCell ref="O3:P3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600" verticalDpi="600" orientation="landscape" pageOrder="overThenDown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"/>
  <sheetViews>
    <sheetView zoomScale="120" zoomScaleNormal="120" zoomScalePageLayoutView="0" workbookViewId="0" topLeftCell="A1">
      <pane ySplit="7" topLeftCell="BM8" activePane="bottomLeft" state="frozen"/>
      <selection pane="topLeft" activeCell="A1" sqref="A1"/>
      <selection pane="bottomLeft" activeCell="L29" sqref="L29"/>
    </sheetView>
  </sheetViews>
  <sheetFormatPr defaultColWidth="29.875" defaultRowHeight="30" customHeight="1"/>
  <cols>
    <col min="1" max="1" width="10.125" style="58" customWidth="1"/>
    <col min="2" max="2" width="12.125" style="58" customWidth="1"/>
    <col min="3" max="4" width="11.25390625" style="58" customWidth="1"/>
    <col min="5" max="5" width="11.375" style="58" customWidth="1"/>
    <col min="6" max="6" width="8.375" style="58" customWidth="1"/>
    <col min="7" max="7" width="10.50390625" style="58" customWidth="1"/>
    <col min="8" max="8" width="11.375" style="58" customWidth="1"/>
    <col min="9" max="10" width="11.25390625" style="58" customWidth="1"/>
    <col min="11" max="11" width="10.875" style="58" customWidth="1"/>
    <col min="12" max="12" width="11.25390625" style="58" customWidth="1"/>
    <col min="13" max="14" width="10.875" style="58" customWidth="1"/>
    <col min="15" max="17" width="10.50390625" style="58" customWidth="1"/>
    <col min="18" max="21" width="10.375" style="58" customWidth="1"/>
    <col min="22" max="23" width="10.50390625" style="58" customWidth="1"/>
    <col min="24" max="25" width="11.25390625" style="58" customWidth="1"/>
    <col min="26" max="26" width="9.50390625" style="58" customWidth="1"/>
    <col min="27" max="27" width="10.50390625" style="58" customWidth="1"/>
    <col min="28" max="28" width="9.75390625" style="58" customWidth="1"/>
    <col min="29" max="29" width="9.875" style="58" customWidth="1"/>
    <col min="30" max="16384" width="29.875" style="179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107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108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79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47" t="s">
        <v>109</v>
      </c>
      <c r="L4" s="347"/>
      <c r="M4" s="347"/>
      <c r="N4" s="347"/>
      <c r="O4" s="57"/>
      <c r="P4" s="57"/>
      <c r="Q4" s="57"/>
      <c r="V4" s="57"/>
      <c r="W4" s="57"/>
      <c r="X4" s="57"/>
      <c r="Y4" s="57"/>
      <c r="Z4" s="179"/>
      <c r="AA4" s="91"/>
      <c r="AB4" s="57"/>
      <c r="AC4" s="91" t="s">
        <v>110</v>
      </c>
    </row>
    <row r="5" spans="1:29" s="8" customFormat="1" ht="15.75" customHeight="1">
      <c r="A5" s="336" t="s">
        <v>111</v>
      </c>
      <c r="B5" s="336" t="s">
        <v>36</v>
      </c>
      <c r="C5" s="129" t="s">
        <v>31</v>
      </c>
      <c r="D5" s="130"/>
      <c r="E5" s="130"/>
      <c r="F5" s="132"/>
      <c r="G5" s="130"/>
      <c r="H5" s="129" t="s">
        <v>32</v>
      </c>
      <c r="I5" s="60"/>
      <c r="J5" s="353" t="s">
        <v>112</v>
      </c>
      <c r="K5" s="354"/>
      <c r="L5" s="354"/>
      <c r="M5" s="354"/>
      <c r="N5" s="355"/>
      <c r="O5" s="348" t="s">
        <v>33</v>
      </c>
      <c r="P5" s="349"/>
      <c r="Q5" s="349"/>
      <c r="R5" s="349"/>
      <c r="S5" s="349"/>
      <c r="T5" s="349"/>
      <c r="U5" s="350"/>
      <c r="V5" s="336" t="s">
        <v>113</v>
      </c>
      <c r="W5" s="336" t="s">
        <v>180</v>
      </c>
      <c r="X5" s="340" t="s">
        <v>114</v>
      </c>
      <c r="Y5" s="341"/>
      <c r="Z5" s="336" t="s">
        <v>34</v>
      </c>
      <c r="AA5" s="336" t="s">
        <v>35</v>
      </c>
      <c r="AB5" s="129" t="s">
        <v>115</v>
      </c>
      <c r="AC5" s="60"/>
    </row>
    <row r="6" spans="1:29" s="8" customFormat="1" ht="15.75" customHeight="1">
      <c r="A6" s="342"/>
      <c r="B6" s="342"/>
      <c r="C6" s="336" t="s">
        <v>14</v>
      </c>
      <c r="D6" s="336" t="s">
        <v>116</v>
      </c>
      <c r="E6" s="336" t="s">
        <v>117</v>
      </c>
      <c r="F6" s="336" t="s">
        <v>37</v>
      </c>
      <c r="G6" s="336" t="s">
        <v>118</v>
      </c>
      <c r="H6" s="336" t="s">
        <v>14</v>
      </c>
      <c r="I6" s="336" t="s">
        <v>38</v>
      </c>
      <c r="J6" s="336" t="s">
        <v>14</v>
      </c>
      <c r="K6" s="340" t="s">
        <v>40</v>
      </c>
      <c r="L6" s="341"/>
      <c r="M6" s="340" t="s">
        <v>41</v>
      </c>
      <c r="N6" s="341"/>
      <c r="O6" s="338" t="s">
        <v>14</v>
      </c>
      <c r="P6" s="351" t="s">
        <v>90</v>
      </c>
      <c r="Q6" s="317"/>
      <c r="R6" s="351" t="s">
        <v>39</v>
      </c>
      <c r="S6" s="352" t="s">
        <v>39</v>
      </c>
      <c r="T6" s="246" t="s">
        <v>174</v>
      </c>
      <c r="U6" s="246" t="s">
        <v>119</v>
      </c>
      <c r="V6" s="342"/>
      <c r="W6" s="342"/>
      <c r="X6" s="345"/>
      <c r="Y6" s="346"/>
      <c r="Z6" s="343"/>
      <c r="AA6" s="343"/>
      <c r="AB6" s="336" t="s">
        <v>14</v>
      </c>
      <c r="AC6" s="336" t="s">
        <v>120</v>
      </c>
    </row>
    <row r="7" spans="1:29" s="8" customFormat="1" ht="15.7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128" t="s">
        <v>178</v>
      </c>
      <c r="L7" s="128" t="s">
        <v>179</v>
      </c>
      <c r="M7" s="128" t="s">
        <v>178</v>
      </c>
      <c r="N7" s="128" t="s">
        <v>179</v>
      </c>
      <c r="O7" s="339"/>
      <c r="P7" s="127" t="s">
        <v>121</v>
      </c>
      <c r="Q7" s="127" t="s">
        <v>122</v>
      </c>
      <c r="R7" s="127" t="s">
        <v>121</v>
      </c>
      <c r="S7" s="127" t="s">
        <v>122</v>
      </c>
      <c r="T7" s="127" t="s">
        <v>178</v>
      </c>
      <c r="U7" s="127" t="s">
        <v>179</v>
      </c>
      <c r="V7" s="337"/>
      <c r="W7" s="337"/>
      <c r="X7" s="128" t="s">
        <v>178</v>
      </c>
      <c r="Y7" s="128" t="s">
        <v>179</v>
      </c>
      <c r="Z7" s="344"/>
      <c r="AA7" s="344"/>
      <c r="AB7" s="337"/>
      <c r="AC7" s="337"/>
    </row>
    <row r="8" spans="1:29" ht="15.75" customHeight="1">
      <c r="A8" s="115" t="s">
        <v>123</v>
      </c>
      <c r="B8" s="125">
        <f>C8+H8+O8+J8+X8+Z8+AA8+AB8</f>
        <v>187331867</v>
      </c>
      <c r="C8" s="125">
        <f>SUM(D8:G8)</f>
        <v>62400717</v>
      </c>
      <c r="D8" s="125">
        <v>42905980</v>
      </c>
      <c r="E8" s="125">
        <v>1963188</v>
      </c>
      <c r="F8" s="125">
        <v>184</v>
      </c>
      <c r="G8" s="125">
        <v>17531365</v>
      </c>
      <c r="H8" s="125">
        <f>SUM(I8)</f>
        <v>55617380</v>
      </c>
      <c r="I8" s="125">
        <v>55617380</v>
      </c>
      <c r="J8" s="125">
        <f>SUM(K8:M8)</f>
        <v>33619582</v>
      </c>
      <c r="K8" s="125">
        <v>32507805</v>
      </c>
      <c r="L8" s="125"/>
      <c r="M8" s="125">
        <v>1111777</v>
      </c>
      <c r="N8" s="125"/>
      <c r="O8" s="125">
        <f>SUM(P8:S8)</f>
        <v>8407571</v>
      </c>
      <c r="P8" s="125">
        <v>4346108</v>
      </c>
      <c r="Q8" s="125">
        <v>1408726</v>
      </c>
      <c r="R8" s="125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5">
        <v>26620313</v>
      </c>
      <c r="Y8" s="125"/>
      <c r="Z8" s="125">
        <v>177494</v>
      </c>
      <c r="AA8" s="125">
        <v>321316</v>
      </c>
      <c r="AB8" s="125">
        <f>SUM(AC8:AC8)</f>
        <v>167494</v>
      </c>
      <c r="AC8" s="125">
        <v>167494</v>
      </c>
    </row>
    <row r="9" spans="1:29" ht="15.75" customHeight="1">
      <c r="A9" s="115" t="s">
        <v>124</v>
      </c>
      <c r="B9" s="125">
        <v>239491978</v>
      </c>
      <c r="C9" s="125">
        <v>49162113</v>
      </c>
      <c r="D9" s="125">
        <v>46405980</v>
      </c>
      <c r="E9" s="125">
        <v>124288</v>
      </c>
      <c r="F9" s="125">
        <v>874</v>
      </c>
      <c r="G9" s="125">
        <v>2630971</v>
      </c>
      <c r="H9" s="125">
        <v>46634989</v>
      </c>
      <c r="I9" s="125">
        <v>46634989</v>
      </c>
      <c r="J9" s="125">
        <v>48033326</v>
      </c>
      <c r="K9" s="125">
        <v>43576232</v>
      </c>
      <c r="L9" s="125"/>
      <c r="M9" s="125">
        <v>4457094</v>
      </c>
      <c r="N9" s="125"/>
      <c r="O9" s="125">
        <v>15948932</v>
      </c>
      <c r="P9" s="125">
        <v>3768787</v>
      </c>
      <c r="Q9" s="125">
        <v>9309921</v>
      </c>
      <c r="R9" s="125">
        <v>1995964</v>
      </c>
      <c r="S9" s="125">
        <v>874260</v>
      </c>
      <c r="T9" s="62">
        <v>0</v>
      </c>
      <c r="U9" s="62">
        <v>0</v>
      </c>
      <c r="V9" s="62">
        <v>0</v>
      </c>
      <c r="W9" s="62"/>
      <c r="X9" s="125">
        <v>79122980</v>
      </c>
      <c r="Y9" s="125"/>
      <c r="Z9" s="125">
        <v>112253</v>
      </c>
      <c r="AA9" s="125">
        <v>312142</v>
      </c>
      <c r="AB9" s="125">
        <v>165243</v>
      </c>
      <c r="AC9" s="125">
        <v>165243</v>
      </c>
    </row>
    <row r="10" spans="1:29" ht="15.75" customHeight="1">
      <c r="A10" s="115" t="s">
        <v>125</v>
      </c>
      <c r="B10" s="174">
        <v>261107991</v>
      </c>
      <c r="C10" s="174">
        <v>82266663</v>
      </c>
      <c r="D10" s="174">
        <v>55958680</v>
      </c>
      <c r="E10" s="174">
        <v>12173014</v>
      </c>
      <c r="F10" s="174">
        <v>1247</v>
      </c>
      <c r="G10" s="174">
        <v>14133722</v>
      </c>
      <c r="H10" s="174">
        <v>47115324</v>
      </c>
      <c r="I10" s="174">
        <v>47115324</v>
      </c>
      <c r="J10" s="174">
        <v>48847567</v>
      </c>
      <c r="K10" s="174">
        <v>44990309</v>
      </c>
      <c r="L10" s="174"/>
      <c r="M10" s="174">
        <v>3857258</v>
      </c>
      <c r="N10" s="174"/>
      <c r="O10" s="174">
        <v>26616610</v>
      </c>
      <c r="P10" s="174">
        <v>13865971</v>
      </c>
      <c r="Q10" s="174">
        <v>9211838</v>
      </c>
      <c r="R10" s="174">
        <v>2724851</v>
      </c>
      <c r="S10" s="174">
        <v>813950</v>
      </c>
      <c r="T10" s="231">
        <v>0</v>
      </c>
      <c r="U10" s="62">
        <v>0</v>
      </c>
      <c r="V10" s="174">
        <v>2535705</v>
      </c>
      <c r="W10" s="174"/>
      <c r="X10" s="174">
        <v>52900258</v>
      </c>
      <c r="Y10" s="174"/>
      <c r="Z10" s="174">
        <v>42579</v>
      </c>
      <c r="AA10" s="174">
        <v>619873</v>
      </c>
      <c r="AB10" s="174">
        <v>163412</v>
      </c>
      <c r="AC10" s="174">
        <v>163412</v>
      </c>
    </row>
    <row r="11" spans="1:31" ht="15.75" customHeight="1">
      <c r="A11" s="115" t="s">
        <v>126</v>
      </c>
      <c r="B11" s="174">
        <v>301757042</v>
      </c>
      <c r="C11" s="174">
        <v>69383366</v>
      </c>
      <c r="D11" s="174">
        <v>52959320</v>
      </c>
      <c r="E11" s="174">
        <v>961633</v>
      </c>
      <c r="F11" s="174">
        <v>0</v>
      </c>
      <c r="G11" s="174">
        <v>15462413</v>
      </c>
      <c r="H11" s="174">
        <v>65353001</v>
      </c>
      <c r="I11" s="174">
        <v>65353001</v>
      </c>
      <c r="J11" s="174">
        <v>54831054</v>
      </c>
      <c r="K11" s="174">
        <v>49406210</v>
      </c>
      <c r="L11" s="174"/>
      <c r="M11" s="174">
        <v>5424844</v>
      </c>
      <c r="N11" s="174"/>
      <c r="O11" s="174">
        <v>36357986</v>
      </c>
      <c r="P11" s="174">
        <v>21408189</v>
      </c>
      <c r="Q11" s="174">
        <v>10052324</v>
      </c>
      <c r="R11" s="174">
        <v>1942455</v>
      </c>
      <c r="S11" s="231">
        <v>838877</v>
      </c>
      <c r="T11" s="231">
        <v>0</v>
      </c>
      <c r="U11" s="62">
        <v>2116141</v>
      </c>
      <c r="V11" s="174">
        <v>0</v>
      </c>
      <c r="W11" s="174"/>
      <c r="X11" s="174">
        <v>73100038</v>
      </c>
      <c r="Y11" s="174"/>
      <c r="Z11" s="174">
        <v>1387815</v>
      </c>
      <c r="AA11" s="174">
        <v>1182560</v>
      </c>
      <c r="AB11" s="174">
        <v>161222</v>
      </c>
      <c r="AC11" s="174">
        <v>161222</v>
      </c>
      <c r="AD11" s="180"/>
      <c r="AE11" s="216"/>
    </row>
    <row r="12" spans="1:29" ht="15.75" customHeight="1">
      <c r="A12" s="115" t="s">
        <v>171</v>
      </c>
      <c r="B12" s="174">
        <v>364911027</v>
      </c>
      <c r="C12" s="174">
        <v>100692669</v>
      </c>
      <c r="D12" s="174">
        <v>52322840</v>
      </c>
      <c r="E12" s="174">
        <v>222343</v>
      </c>
      <c r="F12" s="174">
        <v>26</v>
      </c>
      <c r="G12" s="174">
        <v>48147460</v>
      </c>
      <c r="H12" s="174">
        <v>43930399</v>
      </c>
      <c r="I12" s="174">
        <v>43930399</v>
      </c>
      <c r="J12" s="174">
        <v>64440425</v>
      </c>
      <c r="K12" s="174">
        <v>55960513</v>
      </c>
      <c r="L12" s="174"/>
      <c r="M12" s="174">
        <v>8479912</v>
      </c>
      <c r="N12" s="174"/>
      <c r="O12" s="174">
        <v>49911343</v>
      </c>
      <c r="P12" s="174">
        <v>19785608</v>
      </c>
      <c r="Q12" s="174">
        <v>18949635</v>
      </c>
      <c r="R12" s="174">
        <v>2378206</v>
      </c>
      <c r="S12" s="231">
        <v>830474</v>
      </c>
      <c r="T12" s="231">
        <v>1761811</v>
      </c>
      <c r="U12" s="62">
        <v>6205609</v>
      </c>
      <c r="V12" s="174">
        <v>0</v>
      </c>
      <c r="W12" s="174"/>
      <c r="X12" s="174">
        <v>102070694</v>
      </c>
      <c r="Y12" s="174"/>
      <c r="Z12" s="174">
        <v>1841926</v>
      </c>
      <c r="AA12" s="174">
        <v>1863836</v>
      </c>
      <c r="AB12" s="174">
        <v>159735</v>
      </c>
      <c r="AC12" s="174">
        <v>159735</v>
      </c>
    </row>
    <row r="13" spans="1:29" s="88" customFormat="1" ht="15.75" customHeight="1">
      <c r="A13" s="115" t="s">
        <v>175</v>
      </c>
      <c r="B13" s="174">
        <v>411336753</v>
      </c>
      <c r="C13" s="174">
        <v>51755485</v>
      </c>
      <c r="D13" s="174">
        <v>28725000</v>
      </c>
      <c r="E13" s="174">
        <v>522735</v>
      </c>
      <c r="F13" s="174">
        <v>270</v>
      </c>
      <c r="G13" s="174">
        <v>22507480</v>
      </c>
      <c r="H13" s="174">
        <v>26897470</v>
      </c>
      <c r="I13" s="174">
        <v>26897470</v>
      </c>
      <c r="J13" s="174">
        <v>93478585</v>
      </c>
      <c r="K13" s="174">
        <v>71423978</v>
      </c>
      <c r="L13" s="174"/>
      <c r="M13" s="174">
        <v>22054607</v>
      </c>
      <c r="N13" s="174"/>
      <c r="O13" s="174">
        <v>49842200</v>
      </c>
      <c r="P13" s="174">
        <v>15451581</v>
      </c>
      <c r="Q13" s="174">
        <v>17919536</v>
      </c>
      <c r="R13" s="174">
        <v>6034308</v>
      </c>
      <c r="S13" s="231">
        <v>823226</v>
      </c>
      <c r="T13" s="231">
        <v>3583172</v>
      </c>
      <c r="U13" s="62">
        <v>6030377</v>
      </c>
      <c r="V13" s="174">
        <v>423353</v>
      </c>
      <c r="W13" s="174"/>
      <c r="X13" s="174">
        <v>185271066</v>
      </c>
      <c r="Y13" s="174"/>
      <c r="Z13" s="174">
        <v>2094981</v>
      </c>
      <c r="AA13" s="174">
        <v>1447537</v>
      </c>
      <c r="AB13" s="174">
        <v>126076</v>
      </c>
      <c r="AC13" s="174">
        <v>126076</v>
      </c>
    </row>
    <row r="14" spans="1:29" s="88" customFormat="1" ht="15.75" customHeight="1">
      <c r="A14" s="115" t="s">
        <v>176</v>
      </c>
      <c r="B14" s="125">
        <v>350738010</v>
      </c>
      <c r="C14" s="298">
        <v>67415184</v>
      </c>
      <c r="D14" s="298">
        <v>27187480</v>
      </c>
      <c r="E14" s="298">
        <v>227176</v>
      </c>
      <c r="F14" s="298">
        <v>0</v>
      </c>
      <c r="G14" s="298">
        <v>40000528</v>
      </c>
      <c r="H14" s="298">
        <v>57552828</v>
      </c>
      <c r="I14" s="298">
        <v>57552828</v>
      </c>
      <c r="J14" s="298">
        <v>57520813</v>
      </c>
      <c r="K14" s="299">
        <v>43125690</v>
      </c>
      <c r="L14" s="300">
        <v>3048822</v>
      </c>
      <c r="M14" s="298">
        <v>2798830</v>
      </c>
      <c r="N14" s="298">
        <v>8547471</v>
      </c>
      <c r="O14" s="298">
        <v>48345072</v>
      </c>
      <c r="P14" s="298">
        <v>12197628</v>
      </c>
      <c r="Q14" s="298">
        <v>13694916</v>
      </c>
      <c r="R14" s="298">
        <v>10610410</v>
      </c>
      <c r="S14" s="301">
        <v>827514</v>
      </c>
      <c r="T14" s="301">
        <v>5086882</v>
      </c>
      <c r="U14" s="301">
        <v>5927722</v>
      </c>
      <c r="V14" s="301">
        <v>362870</v>
      </c>
      <c r="W14" s="301">
        <v>115434381</v>
      </c>
      <c r="X14" s="298">
        <v>50316980</v>
      </c>
      <c r="Y14" s="298">
        <v>65117401</v>
      </c>
      <c r="Z14" s="298">
        <v>2430403</v>
      </c>
      <c r="AA14" s="298">
        <v>1580387</v>
      </c>
      <c r="AB14" s="298">
        <v>96072</v>
      </c>
      <c r="AC14" s="298">
        <v>96072</v>
      </c>
    </row>
    <row r="15" spans="1:29" s="88" customFormat="1" ht="15.75" customHeight="1">
      <c r="A15" s="281" t="s">
        <v>201</v>
      </c>
      <c r="B15" s="173">
        <f aca="true" t="shared" si="0" ref="B15:B29">C15+H15+J15+O15+V15+W15+Z15+AA15+AB15</f>
        <v>394447541</v>
      </c>
      <c r="C15" s="173">
        <f aca="true" t="shared" si="1" ref="C15:C23">SUM(D15:G15)</f>
        <v>65457361</v>
      </c>
      <c r="D15" s="173">
        <v>24725000</v>
      </c>
      <c r="E15" s="173">
        <v>392341</v>
      </c>
      <c r="F15" s="173">
        <v>103</v>
      </c>
      <c r="G15" s="173">
        <v>40339917</v>
      </c>
      <c r="H15" s="173">
        <f aca="true" t="shared" si="2" ref="H15:H28">I15</f>
        <v>16166901</v>
      </c>
      <c r="I15" s="173">
        <v>16166901</v>
      </c>
      <c r="J15" s="173">
        <f aca="true" t="shared" si="3" ref="J15:J28">SUM(K15:N15)</f>
        <v>91411432</v>
      </c>
      <c r="K15" s="254">
        <v>64870454</v>
      </c>
      <c r="L15" s="247">
        <v>4466176</v>
      </c>
      <c r="M15" s="173">
        <v>4723410</v>
      </c>
      <c r="N15" s="173">
        <v>17351392</v>
      </c>
      <c r="O15" s="173">
        <f aca="true" t="shared" si="4" ref="O15:O28">SUM(P15:U15)</f>
        <v>45946989</v>
      </c>
      <c r="P15" s="173">
        <v>13904122</v>
      </c>
      <c r="Q15" s="173">
        <v>15439155</v>
      </c>
      <c r="R15" s="173">
        <v>6538034</v>
      </c>
      <c r="S15" s="172">
        <v>771731</v>
      </c>
      <c r="T15" s="172">
        <v>3678995</v>
      </c>
      <c r="U15" s="172">
        <f>5614951+1</f>
        <v>5614952</v>
      </c>
      <c r="V15" s="172">
        <v>441716</v>
      </c>
      <c r="W15" s="172">
        <f aca="true" t="shared" si="5" ref="W15:W28">X15+Y15</f>
        <v>172452455</v>
      </c>
      <c r="X15" s="173">
        <v>93321161</v>
      </c>
      <c r="Y15" s="173">
        <v>79131294</v>
      </c>
      <c r="Z15" s="173">
        <v>108480</v>
      </c>
      <c r="AA15" s="173">
        <v>2337543</v>
      </c>
      <c r="AB15" s="173">
        <f aca="true" t="shared" si="6" ref="AB15:AB28">SUM(AC15:AC15)</f>
        <v>124664</v>
      </c>
      <c r="AC15" s="173">
        <v>124664</v>
      </c>
    </row>
    <row r="16" spans="1:29" s="88" customFormat="1" ht="15.75" customHeight="1">
      <c r="A16" s="281" t="s">
        <v>202</v>
      </c>
      <c r="B16" s="173">
        <f t="shared" si="0"/>
        <v>409314598</v>
      </c>
      <c r="C16" s="173">
        <f t="shared" si="1"/>
        <v>65476089</v>
      </c>
      <c r="D16" s="173">
        <v>24725000</v>
      </c>
      <c r="E16" s="173">
        <v>292909</v>
      </c>
      <c r="F16" s="173">
        <v>31</v>
      </c>
      <c r="G16" s="173">
        <v>40458149</v>
      </c>
      <c r="H16" s="173">
        <f t="shared" si="2"/>
        <v>32604696</v>
      </c>
      <c r="I16" s="173">
        <v>32604696</v>
      </c>
      <c r="J16" s="173">
        <f t="shared" si="3"/>
        <v>92360790</v>
      </c>
      <c r="K16" s="254">
        <v>64636493</v>
      </c>
      <c r="L16" s="247">
        <v>4749670</v>
      </c>
      <c r="M16" s="173">
        <v>4980639</v>
      </c>
      <c r="N16" s="173">
        <v>17993988</v>
      </c>
      <c r="O16" s="173">
        <f t="shared" si="4"/>
        <v>45460606</v>
      </c>
      <c r="P16" s="173">
        <v>13881404</v>
      </c>
      <c r="Q16" s="173">
        <v>15401188</v>
      </c>
      <c r="R16" s="173">
        <v>6538006</v>
      </c>
      <c r="S16" s="172">
        <v>770232</v>
      </c>
      <c r="T16" s="172">
        <v>3278698</v>
      </c>
      <c r="U16" s="172">
        <v>5591078</v>
      </c>
      <c r="V16" s="172">
        <v>442621</v>
      </c>
      <c r="W16" s="172">
        <f t="shared" si="5"/>
        <v>170714191</v>
      </c>
      <c r="X16" s="173">
        <v>88991840</v>
      </c>
      <c r="Y16" s="173">
        <v>81722351</v>
      </c>
      <c r="Z16" s="173">
        <v>78238</v>
      </c>
      <c r="AA16" s="173">
        <v>2052708</v>
      </c>
      <c r="AB16" s="173">
        <f t="shared" si="6"/>
        <v>124659</v>
      </c>
      <c r="AC16" s="173">
        <v>124659</v>
      </c>
    </row>
    <row r="17" spans="1:29" s="88" customFormat="1" ht="15.75" customHeight="1">
      <c r="A17" s="281" t="s">
        <v>203</v>
      </c>
      <c r="B17" s="173">
        <f t="shared" si="0"/>
        <v>410586374</v>
      </c>
      <c r="C17" s="265">
        <f t="shared" si="1"/>
        <v>65881064</v>
      </c>
      <c r="D17" s="173">
        <v>24725000</v>
      </c>
      <c r="E17" s="265">
        <v>165304</v>
      </c>
      <c r="F17" s="265">
        <v>6358</v>
      </c>
      <c r="G17" s="265">
        <v>40984402</v>
      </c>
      <c r="H17" s="265">
        <f t="shared" si="2"/>
        <v>38449161</v>
      </c>
      <c r="I17" s="265">
        <v>38449161</v>
      </c>
      <c r="J17" s="173">
        <f t="shared" si="3"/>
        <v>89932567</v>
      </c>
      <c r="K17" s="266">
        <v>61606743</v>
      </c>
      <c r="L17" s="247">
        <v>4885496</v>
      </c>
      <c r="M17" s="265">
        <v>4847744</v>
      </c>
      <c r="N17" s="265">
        <v>18592584</v>
      </c>
      <c r="O17" s="265">
        <f t="shared" si="4"/>
        <v>46159180</v>
      </c>
      <c r="P17" s="265">
        <v>13857931</v>
      </c>
      <c r="Q17" s="265">
        <v>14743304</v>
      </c>
      <c r="R17" s="265">
        <v>6637930</v>
      </c>
      <c r="S17" s="267">
        <v>769688</v>
      </c>
      <c r="T17" s="267">
        <v>4578582</v>
      </c>
      <c r="U17" s="267">
        <v>5571745</v>
      </c>
      <c r="V17" s="267">
        <v>448209</v>
      </c>
      <c r="W17" s="267">
        <f t="shared" si="5"/>
        <v>167874340</v>
      </c>
      <c r="X17" s="265">
        <v>85744284</v>
      </c>
      <c r="Y17" s="265">
        <v>82130056</v>
      </c>
      <c r="Z17" s="265">
        <v>89150</v>
      </c>
      <c r="AA17" s="265">
        <v>1628044</v>
      </c>
      <c r="AB17" s="265">
        <f t="shared" si="6"/>
        <v>124659</v>
      </c>
      <c r="AC17" s="265">
        <v>124659</v>
      </c>
    </row>
    <row r="18" spans="1:29" s="88" customFormat="1" ht="15.75" customHeight="1">
      <c r="A18" s="281" t="s">
        <v>204</v>
      </c>
      <c r="B18" s="265">
        <f t="shared" si="0"/>
        <v>393334023</v>
      </c>
      <c r="C18" s="265">
        <f t="shared" si="1"/>
        <v>69535405</v>
      </c>
      <c r="D18" s="265">
        <v>26937000</v>
      </c>
      <c r="E18" s="265">
        <v>1227185</v>
      </c>
      <c r="F18" s="265">
        <v>488</v>
      </c>
      <c r="G18" s="265">
        <v>41370732</v>
      </c>
      <c r="H18" s="265">
        <f t="shared" si="2"/>
        <v>28187376</v>
      </c>
      <c r="I18" s="265">
        <v>28187376</v>
      </c>
      <c r="J18" s="173">
        <f t="shared" si="3"/>
        <v>89966563</v>
      </c>
      <c r="K18" s="266">
        <v>63686515</v>
      </c>
      <c r="L18" s="247">
        <v>4510218</v>
      </c>
      <c r="M18" s="265">
        <v>4273137</v>
      </c>
      <c r="N18" s="265">
        <v>17496693</v>
      </c>
      <c r="O18" s="265">
        <f t="shared" si="4"/>
        <v>46115281</v>
      </c>
      <c r="P18" s="265">
        <v>13835216</v>
      </c>
      <c r="Q18" s="265">
        <v>14541833</v>
      </c>
      <c r="R18" s="265">
        <v>6637902</v>
      </c>
      <c r="S18" s="267">
        <v>767862</v>
      </c>
      <c r="T18" s="267">
        <v>4778469</v>
      </c>
      <c r="U18" s="267">
        <v>5553999</v>
      </c>
      <c r="V18" s="267">
        <v>419610</v>
      </c>
      <c r="W18" s="267">
        <f t="shared" si="5"/>
        <v>154921278</v>
      </c>
      <c r="X18" s="265">
        <v>77590399</v>
      </c>
      <c r="Y18" s="265">
        <v>77330879</v>
      </c>
      <c r="Z18" s="265">
        <v>2212811</v>
      </c>
      <c r="AA18" s="265">
        <v>1851040</v>
      </c>
      <c r="AB18" s="265">
        <f t="shared" si="6"/>
        <v>124659</v>
      </c>
      <c r="AC18" s="265">
        <v>124659</v>
      </c>
    </row>
    <row r="19" spans="1:29" s="88" customFormat="1" ht="15.75" customHeight="1">
      <c r="A19" s="281" t="s">
        <v>205</v>
      </c>
      <c r="B19" s="265">
        <f t="shared" si="0"/>
        <v>377974299</v>
      </c>
      <c r="C19" s="265">
        <f t="shared" si="1"/>
        <v>70707402</v>
      </c>
      <c r="D19" s="265">
        <v>26214200</v>
      </c>
      <c r="E19" s="265">
        <v>244912</v>
      </c>
      <c r="F19" s="265">
        <v>175807</v>
      </c>
      <c r="G19" s="265">
        <v>44072483</v>
      </c>
      <c r="H19" s="265">
        <f t="shared" si="2"/>
        <v>19391056</v>
      </c>
      <c r="I19" s="265">
        <v>19391056</v>
      </c>
      <c r="J19" s="173">
        <f t="shared" si="3"/>
        <v>83565650</v>
      </c>
      <c r="K19" s="266">
        <v>60346597</v>
      </c>
      <c r="L19" s="247">
        <v>4076567</v>
      </c>
      <c r="M19" s="265">
        <v>4169946</v>
      </c>
      <c r="N19" s="265">
        <v>14972540</v>
      </c>
      <c r="O19" s="265">
        <f t="shared" si="4"/>
        <v>46894844</v>
      </c>
      <c r="P19" s="265">
        <v>13561645</v>
      </c>
      <c r="Q19" s="265">
        <v>14859204</v>
      </c>
      <c r="R19" s="265">
        <v>7336764</v>
      </c>
      <c r="S19" s="267">
        <v>773716</v>
      </c>
      <c r="T19" s="267">
        <v>4778352</v>
      </c>
      <c r="U19" s="267">
        <v>5585163</v>
      </c>
      <c r="V19" s="267">
        <v>391939</v>
      </c>
      <c r="W19" s="267">
        <f t="shared" si="5"/>
        <v>153221916</v>
      </c>
      <c r="X19" s="265">
        <v>76704131</v>
      </c>
      <c r="Y19" s="265">
        <v>76517785</v>
      </c>
      <c r="Z19" s="265">
        <v>815483</v>
      </c>
      <c r="AA19" s="265">
        <v>2861350</v>
      </c>
      <c r="AB19" s="265">
        <f t="shared" si="6"/>
        <v>124659</v>
      </c>
      <c r="AC19" s="265">
        <v>124659</v>
      </c>
    </row>
    <row r="20" spans="1:29" s="88" customFormat="1" ht="15.75" customHeight="1">
      <c r="A20" s="281" t="s">
        <v>206</v>
      </c>
      <c r="B20" s="265">
        <f t="shared" si="0"/>
        <v>386839315</v>
      </c>
      <c r="C20" s="265">
        <f t="shared" si="1"/>
        <v>76250542</v>
      </c>
      <c r="D20" s="265">
        <v>28214200</v>
      </c>
      <c r="E20" s="265">
        <v>328017</v>
      </c>
      <c r="F20" s="265">
        <v>136417</v>
      </c>
      <c r="G20" s="265">
        <v>47571908</v>
      </c>
      <c r="H20" s="265">
        <f t="shared" si="2"/>
        <v>22809109</v>
      </c>
      <c r="I20" s="265">
        <v>22809109</v>
      </c>
      <c r="J20" s="265">
        <f t="shared" si="3"/>
        <v>81286396</v>
      </c>
      <c r="K20" s="266">
        <v>59952422</v>
      </c>
      <c r="L20" s="247">
        <v>4085936</v>
      </c>
      <c r="M20" s="265">
        <v>4129677</v>
      </c>
      <c r="N20" s="265">
        <v>13118361</v>
      </c>
      <c r="O20" s="265">
        <f t="shared" si="4"/>
        <v>47454602</v>
      </c>
      <c r="P20" s="265">
        <v>13537999</v>
      </c>
      <c r="Q20" s="265">
        <v>15261433</v>
      </c>
      <c r="R20" s="265">
        <v>7336752</v>
      </c>
      <c r="S20" s="267">
        <v>796782</v>
      </c>
      <c r="T20" s="267">
        <v>4778235</v>
      </c>
      <c r="U20" s="267">
        <v>5743401</v>
      </c>
      <c r="V20" s="267">
        <v>394021</v>
      </c>
      <c r="W20" s="267">
        <f t="shared" si="5"/>
        <v>155615924</v>
      </c>
      <c r="X20" s="265">
        <v>77809496</v>
      </c>
      <c r="Y20" s="265">
        <v>77806428</v>
      </c>
      <c r="Z20" s="265">
        <v>139173</v>
      </c>
      <c r="AA20" s="265">
        <v>2764889</v>
      </c>
      <c r="AB20" s="265">
        <f t="shared" si="6"/>
        <v>124659</v>
      </c>
      <c r="AC20" s="265">
        <v>124659</v>
      </c>
    </row>
    <row r="21" spans="1:29" s="88" customFormat="1" ht="15.75" customHeight="1">
      <c r="A21" s="281" t="s">
        <v>214</v>
      </c>
      <c r="B21" s="265">
        <f t="shared" si="0"/>
        <v>365580940</v>
      </c>
      <c r="C21" s="265">
        <f t="shared" si="1"/>
        <v>78865813</v>
      </c>
      <c r="D21" s="265">
        <v>28214200</v>
      </c>
      <c r="E21" s="265">
        <v>1187412</v>
      </c>
      <c r="F21" s="265">
        <v>379</v>
      </c>
      <c r="G21" s="265">
        <v>49463822</v>
      </c>
      <c r="H21" s="265">
        <f t="shared" si="2"/>
        <v>26824013</v>
      </c>
      <c r="I21" s="265">
        <v>26824013</v>
      </c>
      <c r="J21" s="265">
        <f t="shared" si="3"/>
        <v>68313404</v>
      </c>
      <c r="K21" s="266">
        <v>50412093</v>
      </c>
      <c r="L21" s="247">
        <v>3739311</v>
      </c>
      <c r="M21" s="265">
        <v>3410409</v>
      </c>
      <c r="N21" s="265">
        <v>10751591</v>
      </c>
      <c r="O21" s="265">
        <f t="shared" si="4"/>
        <v>47595465</v>
      </c>
      <c r="P21" s="265">
        <v>13165286</v>
      </c>
      <c r="Q21" s="265">
        <v>15615047</v>
      </c>
      <c r="R21" s="265">
        <v>7336733</v>
      </c>
      <c r="S21" s="267">
        <v>815723</v>
      </c>
      <c r="T21" s="267">
        <v>4788219</v>
      </c>
      <c r="U21" s="267">
        <v>5874457</v>
      </c>
      <c r="V21" s="267">
        <v>388206</v>
      </c>
      <c r="W21" s="267">
        <f t="shared" si="5"/>
        <v>141394801</v>
      </c>
      <c r="X21" s="265">
        <v>68031813</v>
      </c>
      <c r="Y21" s="265">
        <v>73362988</v>
      </c>
      <c r="Z21" s="265">
        <v>71525</v>
      </c>
      <c r="AA21" s="265">
        <v>2003054</v>
      </c>
      <c r="AB21" s="265">
        <f t="shared" si="6"/>
        <v>124659</v>
      </c>
      <c r="AC21" s="265">
        <v>124659</v>
      </c>
    </row>
    <row r="22" spans="1:29" s="88" customFormat="1" ht="15.75" customHeight="1">
      <c r="A22" s="281" t="s">
        <v>218</v>
      </c>
      <c r="B22" s="265">
        <f t="shared" si="0"/>
        <v>344907303</v>
      </c>
      <c r="C22" s="265">
        <f t="shared" si="1"/>
        <v>75001015</v>
      </c>
      <c r="D22" s="265">
        <v>27481500</v>
      </c>
      <c r="E22" s="265">
        <v>610290</v>
      </c>
      <c r="F22" s="265">
        <v>11</v>
      </c>
      <c r="G22" s="265">
        <v>46909214</v>
      </c>
      <c r="H22" s="265">
        <f t="shared" si="2"/>
        <v>34621843</v>
      </c>
      <c r="I22" s="265">
        <v>34621843</v>
      </c>
      <c r="J22" s="265">
        <f t="shared" si="3"/>
        <v>58159673</v>
      </c>
      <c r="K22" s="266">
        <v>43683960</v>
      </c>
      <c r="L22" s="247">
        <v>3052021</v>
      </c>
      <c r="M22" s="265">
        <v>2941984</v>
      </c>
      <c r="N22" s="265">
        <v>8481708</v>
      </c>
      <c r="O22" s="265">
        <f t="shared" si="4"/>
        <v>47323009</v>
      </c>
      <c r="P22" s="265">
        <v>12242504</v>
      </c>
      <c r="Q22" s="265">
        <v>15687615</v>
      </c>
      <c r="R22" s="265">
        <v>7836401</v>
      </c>
      <c r="S22" s="267">
        <v>826862</v>
      </c>
      <c r="T22" s="267">
        <v>4787985</v>
      </c>
      <c r="U22" s="267">
        <v>5941642</v>
      </c>
      <c r="V22" s="267">
        <v>366571</v>
      </c>
      <c r="W22" s="267">
        <f t="shared" si="5"/>
        <v>127220220</v>
      </c>
      <c r="X22" s="265">
        <v>63489421</v>
      </c>
      <c r="Y22" s="265">
        <v>63730799</v>
      </c>
      <c r="Z22" s="265">
        <v>77870</v>
      </c>
      <c r="AA22" s="265">
        <v>2012443</v>
      </c>
      <c r="AB22" s="265">
        <f t="shared" si="6"/>
        <v>124659</v>
      </c>
      <c r="AC22" s="265">
        <v>124659</v>
      </c>
    </row>
    <row r="23" spans="1:29" s="88" customFormat="1" ht="15.75" customHeight="1">
      <c r="A23" s="281" t="s">
        <v>221</v>
      </c>
      <c r="B23" s="265">
        <f t="shared" si="0"/>
        <v>343269666</v>
      </c>
      <c r="C23" s="265">
        <f t="shared" si="1"/>
        <v>71016886</v>
      </c>
      <c r="D23" s="265">
        <v>27981500</v>
      </c>
      <c r="E23" s="265">
        <v>884255</v>
      </c>
      <c r="F23" s="265">
        <v>2070</v>
      </c>
      <c r="G23" s="265">
        <v>42149061</v>
      </c>
      <c r="H23" s="265">
        <f t="shared" si="2"/>
        <v>50700684</v>
      </c>
      <c r="I23" s="265">
        <v>50700684</v>
      </c>
      <c r="J23" s="265">
        <f t="shared" si="3"/>
        <v>56385877</v>
      </c>
      <c r="K23" s="266">
        <v>42294248</v>
      </c>
      <c r="L23" s="247">
        <v>2976819</v>
      </c>
      <c r="M23" s="265">
        <v>2738190</v>
      </c>
      <c r="N23" s="265">
        <v>8376620</v>
      </c>
      <c r="O23" s="265">
        <f t="shared" si="4"/>
        <v>48801838</v>
      </c>
      <c r="P23" s="265">
        <v>12220433</v>
      </c>
      <c r="Q23" s="265">
        <v>15281340</v>
      </c>
      <c r="R23" s="265">
        <v>9836235</v>
      </c>
      <c r="S23" s="267">
        <v>841361</v>
      </c>
      <c r="T23" s="267">
        <v>4586548</v>
      </c>
      <c r="U23" s="267">
        <v>6035921</v>
      </c>
      <c r="V23" s="267">
        <v>354405</v>
      </c>
      <c r="W23" s="267">
        <f t="shared" si="5"/>
        <v>113299919</v>
      </c>
      <c r="X23" s="265">
        <v>49844916</v>
      </c>
      <c r="Y23" s="265">
        <v>63455003</v>
      </c>
      <c r="Z23" s="265">
        <v>64137</v>
      </c>
      <c r="AA23" s="265">
        <v>2521261</v>
      </c>
      <c r="AB23" s="265">
        <f t="shared" si="6"/>
        <v>124659</v>
      </c>
      <c r="AC23" s="265">
        <v>124659</v>
      </c>
    </row>
    <row r="24" spans="1:29" s="88" customFormat="1" ht="15.75" customHeight="1">
      <c r="A24" s="281" t="s">
        <v>224</v>
      </c>
      <c r="B24" s="265">
        <f>C24+H24+J24+O24+V24+W24+Z24+AA24+AB24</f>
        <v>350738010</v>
      </c>
      <c r="C24" s="265">
        <f>SUM(D24:G24)</f>
        <v>67415184</v>
      </c>
      <c r="D24" s="265">
        <v>27187480</v>
      </c>
      <c r="E24" s="265">
        <v>227176</v>
      </c>
      <c r="F24" s="265">
        <v>0</v>
      </c>
      <c r="G24" s="265">
        <v>40000528</v>
      </c>
      <c r="H24" s="265">
        <f t="shared" si="2"/>
        <v>57552828</v>
      </c>
      <c r="I24" s="265">
        <v>57552828</v>
      </c>
      <c r="J24" s="265">
        <f t="shared" si="3"/>
        <v>57520813</v>
      </c>
      <c r="K24" s="266">
        <v>43125690</v>
      </c>
      <c r="L24" s="247">
        <v>3048822</v>
      </c>
      <c r="M24" s="265">
        <v>2798830</v>
      </c>
      <c r="N24" s="265">
        <v>8547471</v>
      </c>
      <c r="O24" s="265">
        <f t="shared" si="4"/>
        <v>48345072</v>
      </c>
      <c r="P24" s="265">
        <v>12197628</v>
      </c>
      <c r="Q24" s="265">
        <v>13694916</v>
      </c>
      <c r="R24" s="265">
        <v>10610410</v>
      </c>
      <c r="S24" s="267">
        <v>827514</v>
      </c>
      <c r="T24" s="267">
        <v>5086882</v>
      </c>
      <c r="U24" s="267">
        <v>5927722</v>
      </c>
      <c r="V24" s="267">
        <v>362870</v>
      </c>
      <c r="W24" s="267">
        <f t="shared" si="5"/>
        <v>115434381</v>
      </c>
      <c r="X24" s="265">
        <v>50316980</v>
      </c>
      <c r="Y24" s="265">
        <v>65117401</v>
      </c>
      <c r="Z24" s="265">
        <v>2430403</v>
      </c>
      <c r="AA24" s="265">
        <v>1580387</v>
      </c>
      <c r="AB24" s="265">
        <f t="shared" si="6"/>
        <v>96072</v>
      </c>
      <c r="AC24" s="265">
        <v>96072</v>
      </c>
    </row>
    <row r="25" spans="1:29" s="88" customFormat="1" ht="15.75" customHeight="1">
      <c r="A25" s="115" t="s">
        <v>227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6"/>
      <c r="L25" s="247"/>
      <c r="M25" s="265"/>
      <c r="N25" s="265"/>
      <c r="O25" s="265"/>
      <c r="P25" s="265"/>
      <c r="Q25" s="265"/>
      <c r="R25" s="265"/>
      <c r="S25" s="267"/>
      <c r="T25" s="267"/>
      <c r="U25" s="267"/>
      <c r="V25" s="267"/>
      <c r="W25" s="267"/>
      <c r="X25" s="265"/>
      <c r="Y25" s="265"/>
      <c r="Z25" s="265"/>
      <c r="AA25" s="265"/>
      <c r="AB25" s="265"/>
      <c r="AC25" s="265"/>
    </row>
    <row r="26" spans="1:29" s="88" customFormat="1" ht="15.75" customHeight="1">
      <c r="A26" s="281" t="s">
        <v>229</v>
      </c>
      <c r="B26" s="265">
        <f>C26+H26+J26+O26+V26+W26+Z26+AA26+AB26</f>
        <v>335672569</v>
      </c>
      <c r="C26" s="265">
        <f>SUM(D26:G26)</f>
        <v>62759110</v>
      </c>
      <c r="D26" s="265">
        <v>22815180</v>
      </c>
      <c r="E26" s="265">
        <v>174521</v>
      </c>
      <c r="F26" s="265">
        <v>67</v>
      </c>
      <c r="G26" s="265">
        <v>39769342</v>
      </c>
      <c r="H26" s="265">
        <f t="shared" si="2"/>
        <v>57244112</v>
      </c>
      <c r="I26" s="265">
        <v>57244112</v>
      </c>
      <c r="J26" s="265">
        <f t="shared" si="3"/>
        <v>53520896</v>
      </c>
      <c r="K26" s="266">
        <v>40148297</v>
      </c>
      <c r="L26" s="247">
        <v>2881813</v>
      </c>
      <c r="M26" s="265">
        <v>2667582</v>
      </c>
      <c r="N26" s="265">
        <v>7823204</v>
      </c>
      <c r="O26" s="265">
        <f t="shared" si="4"/>
        <v>48806945</v>
      </c>
      <c r="P26" s="265">
        <v>12174763</v>
      </c>
      <c r="Q26" s="265">
        <v>14022755</v>
      </c>
      <c r="R26" s="265">
        <v>10610492</v>
      </c>
      <c r="S26" s="267">
        <v>847952</v>
      </c>
      <c r="T26" s="267">
        <v>5087218</v>
      </c>
      <c r="U26" s="267">
        <v>6063765</v>
      </c>
      <c r="V26" s="267">
        <v>370631</v>
      </c>
      <c r="W26" s="267">
        <f t="shared" si="5"/>
        <v>111082440</v>
      </c>
      <c r="X26" s="265">
        <v>48881346</v>
      </c>
      <c r="Y26" s="265">
        <v>62201094</v>
      </c>
      <c r="Z26" s="265">
        <v>366918</v>
      </c>
      <c r="AA26" s="265">
        <v>1426645</v>
      </c>
      <c r="AB26" s="265">
        <f t="shared" si="6"/>
        <v>94872</v>
      </c>
      <c r="AC26" s="265">
        <v>94872</v>
      </c>
    </row>
    <row r="27" spans="1:29" s="88" customFormat="1" ht="15.75" customHeight="1">
      <c r="A27" s="281" t="s">
        <v>234</v>
      </c>
      <c r="B27" s="265">
        <f>C27+H27+J27+O27+V27+W27+Z27+AA27+AB27</f>
        <v>345434299</v>
      </c>
      <c r="C27" s="265">
        <f>SUM(D27:G27)</f>
        <v>69522290</v>
      </c>
      <c r="D27" s="265">
        <v>21785100</v>
      </c>
      <c r="E27" s="265">
        <v>9709352</v>
      </c>
      <c r="F27" s="265">
        <v>176</v>
      </c>
      <c r="G27" s="265">
        <v>38027662</v>
      </c>
      <c r="H27" s="265">
        <f t="shared" si="2"/>
        <v>57679180</v>
      </c>
      <c r="I27" s="265">
        <v>57679180</v>
      </c>
      <c r="J27" s="265">
        <f t="shared" si="3"/>
        <v>56643587</v>
      </c>
      <c r="K27" s="266">
        <v>43343090</v>
      </c>
      <c r="L27" s="247">
        <v>2750995</v>
      </c>
      <c r="M27" s="265">
        <v>2800683</v>
      </c>
      <c r="N27" s="265">
        <v>7748819</v>
      </c>
      <c r="O27" s="265">
        <f t="shared" si="4"/>
        <v>48329229</v>
      </c>
      <c r="P27" s="265">
        <v>11604049</v>
      </c>
      <c r="Q27" s="265">
        <v>13862630</v>
      </c>
      <c r="R27" s="265">
        <v>10610575</v>
      </c>
      <c r="S27" s="267">
        <v>881096</v>
      </c>
      <c r="T27" s="267">
        <v>5087520</v>
      </c>
      <c r="U27" s="267">
        <v>6283359</v>
      </c>
      <c r="V27" s="267">
        <v>377042</v>
      </c>
      <c r="W27" s="267">
        <f t="shared" si="5"/>
        <v>111429373</v>
      </c>
      <c r="X27" s="265">
        <v>51733782</v>
      </c>
      <c r="Y27" s="265">
        <v>59695591</v>
      </c>
      <c r="Z27" s="265">
        <v>142855</v>
      </c>
      <c r="AA27" s="265">
        <v>1215871</v>
      </c>
      <c r="AB27" s="265">
        <f t="shared" si="6"/>
        <v>94872</v>
      </c>
      <c r="AC27" s="265">
        <v>94872</v>
      </c>
    </row>
    <row r="28" spans="1:29" s="88" customFormat="1" ht="15.75" customHeight="1">
      <c r="A28" s="281" t="s">
        <v>238</v>
      </c>
      <c r="B28" s="265">
        <f>C28+H28+J28+O28+V28+W28+Z28+AA28+AB28</f>
        <v>359004571</v>
      </c>
      <c r="C28" s="265">
        <f>SUM(D28:G28)</f>
        <v>101746009</v>
      </c>
      <c r="D28" s="265">
        <v>20185100</v>
      </c>
      <c r="E28" s="265">
        <v>46296386</v>
      </c>
      <c r="F28" s="265">
        <v>0</v>
      </c>
      <c r="G28" s="265">
        <v>35264523</v>
      </c>
      <c r="H28" s="265">
        <f t="shared" si="2"/>
        <v>31418123</v>
      </c>
      <c r="I28" s="265">
        <v>31418123</v>
      </c>
      <c r="J28" s="265">
        <f t="shared" si="3"/>
        <v>62348009</v>
      </c>
      <c r="K28" s="266">
        <v>48387186</v>
      </c>
      <c r="L28" s="247">
        <v>2916621</v>
      </c>
      <c r="M28" s="265">
        <v>3010888</v>
      </c>
      <c r="N28" s="265">
        <v>8033314</v>
      </c>
      <c r="O28" s="265">
        <f t="shared" si="4"/>
        <v>47727550</v>
      </c>
      <c r="P28" s="265">
        <v>11581114</v>
      </c>
      <c r="Q28" s="265">
        <v>13490868</v>
      </c>
      <c r="R28" s="265">
        <v>10610677</v>
      </c>
      <c r="S28" s="267">
        <v>858167</v>
      </c>
      <c r="T28" s="267">
        <v>5087854</v>
      </c>
      <c r="U28" s="267">
        <v>6098870</v>
      </c>
      <c r="V28" s="267">
        <v>368591</v>
      </c>
      <c r="W28" s="267">
        <f t="shared" si="5"/>
        <v>113960673</v>
      </c>
      <c r="X28" s="265">
        <v>52641709</v>
      </c>
      <c r="Y28" s="265">
        <v>61318964</v>
      </c>
      <c r="Z28" s="265">
        <v>55653</v>
      </c>
      <c r="AA28" s="265">
        <v>1285096</v>
      </c>
      <c r="AB28" s="265">
        <f t="shared" si="6"/>
        <v>94867</v>
      </c>
      <c r="AC28" s="265">
        <v>94867</v>
      </c>
    </row>
    <row r="29" spans="1:30" s="182" customFormat="1" ht="15.75" customHeight="1">
      <c r="A29" s="117" t="s">
        <v>11</v>
      </c>
      <c r="B29" s="124">
        <f t="shared" si="0"/>
        <v>99.99999999999999</v>
      </c>
      <c r="C29" s="219">
        <f>ROUND(C28/$B$28*100,2)</f>
        <v>28.34</v>
      </c>
      <c r="D29" s="124"/>
      <c r="E29" s="124"/>
      <c r="F29" s="124"/>
      <c r="G29" s="124"/>
      <c r="H29" s="219">
        <f>ROUND(H28/$B$28*100,2)</f>
        <v>8.75</v>
      </c>
      <c r="I29" s="124"/>
      <c r="J29" s="219">
        <f>ROUND(J28/$B$28*100,2)</f>
        <v>17.37</v>
      </c>
      <c r="K29" s="124"/>
      <c r="L29" s="124"/>
      <c r="M29" s="124"/>
      <c r="N29" s="124"/>
      <c r="O29" s="219">
        <f>ROUND(O28/$B$28*100,2)</f>
        <v>13.29</v>
      </c>
      <c r="P29" s="124"/>
      <c r="Q29" s="124"/>
      <c r="R29" s="124"/>
      <c r="S29" s="124"/>
      <c r="T29" s="124"/>
      <c r="U29" s="124"/>
      <c r="V29" s="219">
        <f>ROUND(V28/$B$28*100,2)</f>
        <v>0.1</v>
      </c>
      <c r="W29" s="219">
        <f>ROUND(W28/$B$28*100,2)</f>
        <v>31.74</v>
      </c>
      <c r="X29" s="248"/>
      <c r="Y29" s="219"/>
      <c r="Z29" s="219">
        <f>ROUND(Z28/$B$28*100,2)</f>
        <v>0.02</v>
      </c>
      <c r="AA29" s="219">
        <f>ROUND(AA28/$B$28*100,2)</f>
        <v>0.36</v>
      </c>
      <c r="AB29" s="219">
        <f>ROUND(AB28/$B$28*100,2)</f>
        <v>0.03</v>
      </c>
      <c r="AC29" s="124"/>
      <c r="AD29" s="181"/>
    </row>
    <row r="30" spans="2:30" ht="30" customHeight="1">
      <c r="B30" s="239"/>
      <c r="J30" s="242"/>
      <c r="K30" s="243"/>
      <c r="L30" s="245"/>
      <c r="AD30" s="180"/>
    </row>
    <row r="31" ht="30" customHeight="1">
      <c r="AD31" s="180"/>
    </row>
  </sheetData>
  <sheetProtection/>
  <mergeCells count="25">
    <mergeCell ref="W5:W7"/>
    <mergeCell ref="X5:Y6"/>
    <mergeCell ref="K4:N4"/>
    <mergeCell ref="V5:V7"/>
    <mergeCell ref="O5:U5"/>
    <mergeCell ref="P6:Q6"/>
    <mergeCell ref="R6:S6"/>
    <mergeCell ref="J5:N5"/>
    <mergeCell ref="AC6:AC7"/>
    <mergeCell ref="AB6:AB7"/>
    <mergeCell ref="Z5:Z7"/>
    <mergeCell ref="AA5:AA7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verticalCentered="1"/>
  <pageMargins left="0.5905511811023623" right="0.5905511811023623" top="0.35433070866141736" bottom="1.3779527559055118" header="0.6692913385826772" footer="1.0236220472440944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1"/>
  <sheetViews>
    <sheetView zoomScale="120" zoomScaleNormal="120" zoomScalePageLayoutView="0" workbookViewId="0" topLeftCell="F1">
      <pane ySplit="5" topLeftCell="BM15" activePane="bottomLeft" state="frozen"/>
      <selection pane="topLeft" activeCell="D19" sqref="D19"/>
      <selection pane="bottomLeft" activeCell="O17" sqref="O17:O18"/>
    </sheetView>
  </sheetViews>
  <sheetFormatPr defaultColWidth="9.00390625" defaultRowHeight="36" customHeight="1"/>
  <cols>
    <col min="1" max="1" width="10.625" style="185" customWidth="1"/>
    <col min="2" max="2" width="9.50390625" style="185" customWidth="1"/>
    <col min="3" max="3" width="8.375" style="185" bestFit="1" customWidth="1"/>
    <col min="4" max="4" width="9.75390625" style="185" customWidth="1"/>
    <col min="5" max="5" width="8.375" style="185" bestFit="1" customWidth="1"/>
    <col min="6" max="6" width="10.125" style="185" bestFit="1" customWidth="1"/>
    <col min="7" max="7" width="6.375" style="185" customWidth="1"/>
    <col min="8" max="8" width="9.125" style="185" customWidth="1"/>
    <col min="9" max="9" width="6.875" style="185" customWidth="1"/>
    <col min="10" max="10" width="7.25390625" style="185" customWidth="1"/>
    <col min="11" max="11" width="5.75390625" style="185" customWidth="1"/>
    <col min="12" max="12" width="6.75390625" style="185" bestFit="1" customWidth="1"/>
    <col min="13" max="13" width="5.75390625" style="185" customWidth="1"/>
    <col min="14" max="14" width="9.875" style="185" bestFit="1" customWidth="1"/>
    <col min="15" max="15" width="6.375" style="185" customWidth="1"/>
    <col min="16" max="16" width="7.125" style="185" customWidth="1"/>
    <col min="17" max="17" width="6.375" style="185" customWidth="1"/>
    <col min="18" max="18" width="6.75390625" style="185" customWidth="1"/>
    <col min="19" max="19" width="6.00390625" style="185" customWidth="1"/>
    <col min="20" max="20" width="7.00390625" style="185" customWidth="1"/>
    <col min="21" max="21" width="6.50390625" style="185" customWidth="1"/>
    <col min="22" max="22" width="7.125" style="185" customWidth="1"/>
    <col min="23" max="23" width="5.625" style="185" customWidth="1"/>
    <col min="24" max="24" width="7.125" style="185" customWidth="1"/>
    <col min="25" max="25" width="6.875" style="185" bestFit="1" customWidth="1"/>
    <col min="26" max="26" width="8.25390625" style="185" bestFit="1" customWidth="1"/>
    <col min="27" max="27" width="6.875" style="185" bestFit="1" customWidth="1"/>
    <col min="28" max="28" width="7.00390625" style="185" customWidth="1"/>
    <col min="29" max="29" width="7.50390625" style="185" bestFit="1" customWidth="1"/>
    <col min="30" max="30" width="8.75390625" style="185" customWidth="1"/>
    <col min="31" max="31" width="6.375" style="185" customWidth="1"/>
    <col min="32" max="32" width="7.125" style="185" customWidth="1"/>
    <col min="33" max="33" width="6.25390625" style="185" customWidth="1"/>
    <col min="34" max="16384" width="9.00390625" style="187" customWidth="1"/>
  </cols>
  <sheetData>
    <row r="1" spans="1:44" ht="18" customHeight="1">
      <c r="A1" s="188" t="s">
        <v>127</v>
      </c>
      <c r="B1" s="58"/>
      <c r="C1" s="58"/>
      <c r="D1" s="57"/>
      <c r="E1" s="183"/>
      <c r="F1" s="183"/>
      <c r="G1" s="183"/>
      <c r="H1" s="184"/>
      <c r="I1" s="184"/>
      <c r="N1" s="184"/>
      <c r="O1" s="184"/>
      <c r="R1" s="188" t="s">
        <v>128</v>
      </c>
      <c r="S1" s="184"/>
      <c r="AA1" s="57"/>
      <c r="AB1" s="57"/>
      <c r="AC1" s="57"/>
      <c r="AH1" s="186"/>
      <c r="AI1" s="189"/>
      <c r="AJ1" s="189"/>
      <c r="AK1" s="189"/>
      <c r="AL1" s="189"/>
      <c r="AM1" s="189"/>
      <c r="AN1" s="189"/>
      <c r="AO1" s="189"/>
      <c r="AP1" s="189"/>
      <c r="AQ1" s="189"/>
      <c r="AR1" s="189"/>
    </row>
    <row r="2" spans="1:34" ht="18" customHeight="1">
      <c r="A2" s="183"/>
      <c r="B2" s="183"/>
      <c r="C2" s="183"/>
      <c r="D2" s="183"/>
      <c r="E2" s="183"/>
      <c r="F2" s="183"/>
      <c r="G2" s="183"/>
      <c r="Q2" s="190" t="s">
        <v>129</v>
      </c>
      <c r="AC2" s="191" t="s">
        <v>130</v>
      </c>
      <c r="AD2"/>
      <c r="AF2" s="57"/>
      <c r="AG2" s="190" t="s">
        <v>129</v>
      </c>
      <c r="AH2" s="186"/>
    </row>
    <row r="3" spans="1:34" ht="15.75" customHeight="1">
      <c r="A3" s="356" t="s">
        <v>131</v>
      </c>
      <c r="B3" s="359" t="s">
        <v>132</v>
      </c>
      <c r="C3" s="317"/>
      <c r="D3" s="360" t="s">
        <v>170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1"/>
      <c r="R3" s="365" t="s">
        <v>133</v>
      </c>
      <c r="S3" s="366"/>
      <c r="T3" s="366"/>
      <c r="U3" s="367"/>
      <c r="V3" s="360" t="s">
        <v>42</v>
      </c>
      <c r="W3" s="362"/>
      <c r="X3" s="362"/>
      <c r="Y3" s="362"/>
      <c r="Z3" s="362"/>
      <c r="AA3" s="363"/>
      <c r="AB3" s="360" t="s">
        <v>134</v>
      </c>
      <c r="AC3" s="364"/>
      <c r="AD3" s="364"/>
      <c r="AE3" s="364"/>
      <c r="AF3" s="364"/>
      <c r="AG3" s="361"/>
      <c r="AH3" s="186"/>
    </row>
    <row r="4" spans="1:34" ht="15.75" customHeight="1">
      <c r="A4" s="357"/>
      <c r="B4" s="318"/>
      <c r="C4" s="320"/>
      <c r="D4" s="192" t="s">
        <v>43</v>
      </c>
      <c r="E4" s="193"/>
      <c r="F4" s="192" t="s">
        <v>44</v>
      </c>
      <c r="G4" s="193"/>
      <c r="H4" s="192" t="s">
        <v>45</v>
      </c>
      <c r="I4" s="193"/>
      <c r="J4" s="192" t="s">
        <v>46</v>
      </c>
      <c r="K4" s="193"/>
      <c r="L4" s="194" t="s">
        <v>135</v>
      </c>
      <c r="M4" s="194"/>
      <c r="N4" s="360" t="s">
        <v>136</v>
      </c>
      <c r="O4" s="361"/>
      <c r="P4" s="195" t="s">
        <v>47</v>
      </c>
      <c r="Q4" s="195"/>
      <c r="R4" s="195" t="s">
        <v>50</v>
      </c>
      <c r="S4" s="195"/>
      <c r="T4" s="195" t="s">
        <v>51</v>
      </c>
      <c r="U4" s="195"/>
      <c r="V4" s="195" t="s">
        <v>43</v>
      </c>
      <c r="W4" s="195"/>
      <c r="X4" s="195" t="s">
        <v>48</v>
      </c>
      <c r="Y4" s="195"/>
      <c r="Z4" s="195" t="s">
        <v>49</v>
      </c>
      <c r="AA4" s="195"/>
      <c r="AB4" s="192" t="s">
        <v>137</v>
      </c>
      <c r="AC4" s="192"/>
      <c r="AD4" s="360" t="s">
        <v>138</v>
      </c>
      <c r="AE4" s="361"/>
      <c r="AF4" s="360" t="s">
        <v>139</v>
      </c>
      <c r="AG4" s="361"/>
      <c r="AH4" s="196"/>
    </row>
    <row r="5" spans="1:34" ht="15.75" customHeight="1">
      <c r="A5" s="358"/>
      <c r="B5" s="198" t="s">
        <v>52</v>
      </c>
      <c r="C5" s="198" t="s">
        <v>140</v>
      </c>
      <c r="D5" s="197" t="s">
        <v>52</v>
      </c>
      <c r="E5" s="198" t="s">
        <v>140</v>
      </c>
      <c r="F5" s="197" t="s">
        <v>52</v>
      </c>
      <c r="G5" s="198" t="s">
        <v>140</v>
      </c>
      <c r="H5" s="197" t="s">
        <v>52</v>
      </c>
      <c r="I5" s="198" t="s">
        <v>140</v>
      </c>
      <c r="J5" s="199" t="s">
        <v>52</v>
      </c>
      <c r="K5" s="198" t="s">
        <v>140</v>
      </c>
      <c r="L5" s="199" t="s">
        <v>52</v>
      </c>
      <c r="M5" s="198" t="s">
        <v>140</v>
      </c>
      <c r="N5" s="197" t="s">
        <v>52</v>
      </c>
      <c r="O5" s="198" t="s">
        <v>140</v>
      </c>
      <c r="P5" s="197" t="s">
        <v>52</v>
      </c>
      <c r="Q5" s="198" t="s">
        <v>140</v>
      </c>
      <c r="R5" s="197" t="s">
        <v>52</v>
      </c>
      <c r="S5" s="198" t="s">
        <v>140</v>
      </c>
      <c r="T5" s="197" t="s">
        <v>52</v>
      </c>
      <c r="U5" s="198" t="s">
        <v>140</v>
      </c>
      <c r="V5" s="197" t="s">
        <v>52</v>
      </c>
      <c r="W5" s="198" t="s">
        <v>140</v>
      </c>
      <c r="X5" s="197" t="s">
        <v>52</v>
      </c>
      <c r="Y5" s="198" t="s">
        <v>140</v>
      </c>
      <c r="Z5" s="197" t="s">
        <v>52</v>
      </c>
      <c r="AA5" s="198" t="s">
        <v>140</v>
      </c>
      <c r="AB5" s="197" t="s">
        <v>52</v>
      </c>
      <c r="AC5" s="198" t="s">
        <v>140</v>
      </c>
      <c r="AD5" s="197" t="s">
        <v>52</v>
      </c>
      <c r="AE5" s="198" t="s">
        <v>140</v>
      </c>
      <c r="AF5" s="197" t="s">
        <v>52</v>
      </c>
      <c r="AG5" s="198" t="s">
        <v>140</v>
      </c>
      <c r="AH5" s="196"/>
    </row>
    <row r="6" spans="1:34" ht="15.75" customHeight="1">
      <c r="A6" s="200" t="s">
        <v>141</v>
      </c>
      <c r="B6" s="201">
        <f aca="true" t="shared" si="0" ref="B6:C9">D6++V6+AB6</f>
        <v>10159348</v>
      </c>
      <c r="C6" s="201">
        <f t="shared" si="0"/>
        <v>173791</v>
      </c>
      <c r="D6" s="201">
        <f>F6+H6+J6+N6+P6+L6+R6+T6</f>
        <v>9581257</v>
      </c>
      <c r="E6" s="201">
        <f>G6+I6+K6+O6+Q6+M6+S6+U6</f>
        <v>163361</v>
      </c>
      <c r="F6" s="201">
        <v>3228589</v>
      </c>
      <c r="G6" s="201">
        <v>10685</v>
      </c>
      <c r="H6" s="201">
        <v>4736533</v>
      </c>
      <c r="I6" s="201">
        <v>125916</v>
      </c>
      <c r="J6" s="201">
        <v>287201</v>
      </c>
      <c r="K6" s="201">
        <v>1800</v>
      </c>
      <c r="L6" s="201">
        <v>1489</v>
      </c>
      <c r="M6" s="201">
        <v>105</v>
      </c>
      <c r="N6" s="201">
        <v>1165313</v>
      </c>
      <c r="O6" s="201">
        <v>23358</v>
      </c>
      <c r="P6" s="201">
        <v>109688</v>
      </c>
      <c r="Q6" s="201">
        <v>212</v>
      </c>
      <c r="R6" s="201">
        <v>41401</v>
      </c>
      <c r="S6" s="201">
        <v>121</v>
      </c>
      <c r="T6" s="201">
        <v>11043</v>
      </c>
      <c r="U6" s="201">
        <v>1164</v>
      </c>
      <c r="V6" s="201">
        <v>374958</v>
      </c>
      <c r="W6" s="201">
        <f>+Y6+AA6</f>
        <v>4779</v>
      </c>
      <c r="X6" s="201">
        <v>219769</v>
      </c>
      <c r="Y6" s="201">
        <v>764</v>
      </c>
      <c r="Z6" s="201">
        <v>155189</v>
      </c>
      <c r="AA6" s="201">
        <v>4015</v>
      </c>
      <c r="AB6" s="201">
        <f>AD6+AF6</f>
        <v>203133</v>
      </c>
      <c r="AC6" s="201">
        <f>AE6+AG6</f>
        <v>5651</v>
      </c>
      <c r="AD6" s="201">
        <v>114953</v>
      </c>
      <c r="AE6" s="201">
        <v>3240</v>
      </c>
      <c r="AF6" s="201">
        <v>88180</v>
      </c>
      <c r="AG6" s="201">
        <v>2411</v>
      </c>
      <c r="AH6" s="202"/>
    </row>
    <row r="7" spans="1:34" ht="15.75" customHeight="1">
      <c r="A7" s="200" t="s">
        <v>142</v>
      </c>
      <c r="B7" s="201">
        <f t="shared" si="0"/>
        <v>12378551</v>
      </c>
      <c r="C7" s="201">
        <f t="shared" si="0"/>
        <v>205090</v>
      </c>
      <c r="D7" s="201">
        <v>11751778</v>
      </c>
      <c r="E7" s="201">
        <v>195250</v>
      </c>
      <c r="F7" s="201">
        <v>3130785</v>
      </c>
      <c r="G7" s="201">
        <v>10268</v>
      </c>
      <c r="H7" s="201">
        <v>6946982</v>
      </c>
      <c r="I7" s="201">
        <v>154695</v>
      </c>
      <c r="J7" s="201">
        <v>325716</v>
      </c>
      <c r="K7" s="201">
        <v>2700</v>
      </c>
      <c r="L7" s="201">
        <v>1747</v>
      </c>
      <c r="M7" s="201">
        <v>109</v>
      </c>
      <c r="N7" s="201">
        <v>1113873</v>
      </c>
      <c r="O7" s="201">
        <v>25384</v>
      </c>
      <c r="P7" s="201">
        <v>172658</v>
      </c>
      <c r="Q7" s="201">
        <v>261</v>
      </c>
      <c r="R7" s="201">
        <v>40378</v>
      </c>
      <c r="S7" s="201">
        <v>108</v>
      </c>
      <c r="T7" s="201">
        <v>19639</v>
      </c>
      <c r="U7" s="201">
        <v>1725</v>
      </c>
      <c r="V7" s="201">
        <v>422597</v>
      </c>
      <c r="W7" s="201">
        <v>5021</v>
      </c>
      <c r="X7" s="201">
        <v>241224</v>
      </c>
      <c r="Y7" s="201">
        <v>694</v>
      </c>
      <c r="Z7" s="201">
        <v>181373</v>
      </c>
      <c r="AA7" s="201">
        <v>4327</v>
      </c>
      <c r="AB7" s="201">
        <v>204176</v>
      </c>
      <c r="AC7" s="201">
        <v>4819</v>
      </c>
      <c r="AD7" s="201">
        <v>124132</v>
      </c>
      <c r="AE7" s="201">
        <v>3103</v>
      </c>
      <c r="AF7" s="201">
        <v>80044</v>
      </c>
      <c r="AG7" s="201">
        <v>1716</v>
      </c>
      <c r="AH7" s="202"/>
    </row>
    <row r="8" spans="1:34" ht="15.75" customHeight="1">
      <c r="A8" s="200" t="s">
        <v>143</v>
      </c>
      <c r="B8" s="201">
        <f t="shared" si="0"/>
        <v>17566518</v>
      </c>
      <c r="C8" s="201">
        <f t="shared" si="0"/>
        <v>252266</v>
      </c>
      <c r="D8" s="201">
        <v>16793708</v>
      </c>
      <c r="E8" s="201">
        <v>240945</v>
      </c>
      <c r="F8" s="201">
        <v>4740852</v>
      </c>
      <c r="G8" s="201">
        <v>14445</v>
      </c>
      <c r="H8" s="201">
        <v>9854424</v>
      </c>
      <c r="I8" s="201">
        <v>190694</v>
      </c>
      <c r="J8" s="201">
        <v>480940</v>
      </c>
      <c r="K8" s="201">
        <v>4254</v>
      </c>
      <c r="L8" s="201">
        <v>2574</v>
      </c>
      <c r="M8" s="201">
        <v>121</v>
      </c>
      <c r="N8" s="201">
        <v>1420984</v>
      </c>
      <c r="O8" s="201">
        <v>28490</v>
      </c>
      <c r="P8" s="201">
        <v>209113</v>
      </c>
      <c r="Q8" s="201">
        <v>325</v>
      </c>
      <c r="R8" s="201">
        <v>53679</v>
      </c>
      <c r="S8" s="201">
        <v>146</v>
      </c>
      <c r="T8" s="201">
        <v>31142</v>
      </c>
      <c r="U8" s="201">
        <v>2470</v>
      </c>
      <c r="V8" s="201">
        <v>499095</v>
      </c>
      <c r="W8" s="201">
        <v>5553</v>
      </c>
      <c r="X8" s="201">
        <v>269994</v>
      </c>
      <c r="Y8" s="201">
        <v>715</v>
      </c>
      <c r="Z8" s="201">
        <v>229101</v>
      </c>
      <c r="AA8" s="201">
        <v>4838</v>
      </c>
      <c r="AB8" s="201">
        <v>273715</v>
      </c>
      <c r="AC8" s="201">
        <v>5768</v>
      </c>
      <c r="AD8" s="203">
        <v>167975</v>
      </c>
      <c r="AE8" s="203">
        <v>3572</v>
      </c>
      <c r="AF8" s="201">
        <v>105740</v>
      </c>
      <c r="AG8" s="201">
        <v>2196</v>
      </c>
      <c r="AH8" s="202"/>
    </row>
    <row r="9" spans="1:34" ht="15.75" customHeight="1">
      <c r="A9" s="200" t="s">
        <v>144</v>
      </c>
      <c r="B9" s="201">
        <f t="shared" si="0"/>
        <v>19582317</v>
      </c>
      <c r="C9" s="201">
        <f t="shared" si="0"/>
        <v>384023</v>
      </c>
      <c r="D9" s="201">
        <v>18741525</v>
      </c>
      <c r="E9" s="201">
        <v>372394</v>
      </c>
      <c r="F9" s="201">
        <v>4260366</v>
      </c>
      <c r="G9" s="201">
        <v>14577</v>
      </c>
      <c r="H9" s="201">
        <v>12257507</v>
      </c>
      <c r="I9" s="201">
        <v>303264</v>
      </c>
      <c r="J9" s="201">
        <v>635983</v>
      </c>
      <c r="K9" s="201">
        <v>6140</v>
      </c>
      <c r="L9" s="201">
        <v>1881</v>
      </c>
      <c r="M9" s="201">
        <v>140</v>
      </c>
      <c r="N9" s="201">
        <v>1284226</v>
      </c>
      <c r="O9" s="201">
        <v>43200</v>
      </c>
      <c r="P9" s="201">
        <v>191239</v>
      </c>
      <c r="Q9" s="201">
        <v>348</v>
      </c>
      <c r="R9" s="201">
        <v>65976</v>
      </c>
      <c r="S9" s="201">
        <v>144</v>
      </c>
      <c r="T9" s="201">
        <v>44347</v>
      </c>
      <c r="U9" s="201">
        <v>4581</v>
      </c>
      <c r="V9" s="201">
        <v>586898</v>
      </c>
      <c r="W9" s="201">
        <v>6767</v>
      </c>
      <c r="X9" s="201">
        <v>297144</v>
      </c>
      <c r="Y9" s="201">
        <v>703</v>
      </c>
      <c r="Z9" s="201">
        <v>289754</v>
      </c>
      <c r="AA9" s="201">
        <v>6064</v>
      </c>
      <c r="AB9" s="201">
        <v>253894</v>
      </c>
      <c r="AC9" s="201">
        <v>4862</v>
      </c>
      <c r="AD9" s="203">
        <v>194505</v>
      </c>
      <c r="AE9" s="203">
        <v>3578</v>
      </c>
      <c r="AF9" s="201">
        <v>59389</v>
      </c>
      <c r="AG9" s="201">
        <v>1284</v>
      </c>
      <c r="AH9" s="202"/>
    </row>
    <row r="10" spans="1:34" ht="15.75" customHeight="1">
      <c r="A10" s="200" t="s">
        <v>171</v>
      </c>
      <c r="B10" s="201">
        <v>23420408</v>
      </c>
      <c r="C10" s="201">
        <v>312412</v>
      </c>
      <c r="D10" s="201">
        <v>22468792</v>
      </c>
      <c r="E10" s="201">
        <v>301679</v>
      </c>
      <c r="F10" s="201">
        <v>3892450</v>
      </c>
      <c r="G10" s="201">
        <v>9841</v>
      </c>
      <c r="H10" s="201">
        <v>16346724</v>
      </c>
      <c r="I10" s="201">
        <v>251133</v>
      </c>
      <c r="J10" s="201">
        <v>675256</v>
      </c>
      <c r="K10" s="201">
        <v>5526</v>
      </c>
      <c r="L10" s="201">
        <v>3983</v>
      </c>
      <c r="M10" s="201">
        <v>143</v>
      </c>
      <c r="N10" s="201">
        <v>1256680</v>
      </c>
      <c r="O10" s="201">
        <v>30245</v>
      </c>
      <c r="P10" s="201">
        <v>170566</v>
      </c>
      <c r="Q10" s="201">
        <v>193</v>
      </c>
      <c r="R10" s="201">
        <v>50375</v>
      </c>
      <c r="S10" s="201">
        <v>137</v>
      </c>
      <c r="T10" s="201">
        <v>72758</v>
      </c>
      <c r="U10" s="201">
        <v>4461</v>
      </c>
      <c r="V10" s="201">
        <v>691981</v>
      </c>
      <c r="W10" s="201">
        <v>6430</v>
      </c>
      <c r="X10" s="201">
        <v>341189</v>
      </c>
      <c r="Y10" s="201">
        <v>717</v>
      </c>
      <c r="Z10" s="201">
        <v>350792</v>
      </c>
      <c r="AA10" s="201">
        <v>5713</v>
      </c>
      <c r="AB10" s="201">
        <v>259635</v>
      </c>
      <c r="AC10" s="201">
        <v>4303</v>
      </c>
      <c r="AD10" s="203">
        <v>208510</v>
      </c>
      <c r="AE10" s="203">
        <v>3402</v>
      </c>
      <c r="AF10" s="201">
        <v>51125</v>
      </c>
      <c r="AG10" s="201">
        <v>901</v>
      </c>
      <c r="AH10" s="202"/>
    </row>
    <row r="11" spans="1:34" ht="15.75" customHeight="1">
      <c r="A11" s="200" t="s">
        <v>175</v>
      </c>
      <c r="B11" s="201">
        <v>25548453</v>
      </c>
      <c r="C11" s="201">
        <v>336593</v>
      </c>
      <c r="D11" s="201">
        <v>24517574</v>
      </c>
      <c r="E11" s="201">
        <v>325942</v>
      </c>
      <c r="F11" s="201">
        <v>2903968</v>
      </c>
      <c r="G11" s="201">
        <v>6124</v>
      </c>
      <c r="H11" s="201">
        <v>19449689</v>
      </c>
      <c r="I11" s="201">
        <v>277943</v>
      </c>
      <c r="J11" s="201">
        <v>642414</v>
      </c>
      <c r="K11" s="201">
        <v>4956</v>
      </c>
      <c r="L11" s="201">
        <v>4794</v>
      </c>
      <c r="M11" s="201">
        <v>157</v>
      </c>
      <c r="N11" s="201">
        <v>1194388</v>
      </c>
      <c r="O11" s="201">
        <v>30768</v>
      </c>
      <c r="P11" s="201">
        <v>152185</v>
      </c>
      <c r="Q11" s="201">
        <v>189</v>
      </c>
      <c r="R11" s="201">
        <v>67072</v>
      </c>
      <c r="S11" s="201">
        <v>161</v>
      </c>
      <c r="T11" s="201">
        <v>103064</v>
      </c>
      <c r="U11" s="201">
        <v>5644</v>
      </c>
      <c r="V11" s="201">
        <v>762937</v>
      </c>
      <c r="W11" s="201">
        <v>6636</v>
      </c>
      <c r="X11" s="201">
        <v>348997</v>
      </c>
      <c r="Y11" s="201">
        <v>678</v>
      </c>
      <c r="Z11" s="201">
        <v>413940</v>
      </c>
      <c r="AA11" s="201">
        <v>5958</v>
      </c>
      <c r="AB11" s="201">
        <v>267942</v>
      </c>
      <c r="AC11" s="201">
        <v>4015</v>
      </c>
      <c r="AD11" s="203">
        <v>219048</v>
      </c>
      <c r="AE11" s="203">
        <v>3193</v>
      </c>
      <c r="AF11" s="201">
        <v>48894</v>
      </c>
      <c r="AG11" s="201">
        <v>822</v>
      </c>
      <c r="AH11" s="202"/>
    </row>
    <row r="12" spans="1:34" ht="15.75" customHeight="1">
      <c r="A12" s="200" t="s">
        <v>177</v>
      </c>
      <c r="B12" s="286">
        <f>D12++V12+AB12</f>
        <v>28329014</v>
      </c>
      <c r="C12" s="286">
        <f>E12++W12+AC12</f>
        <v>365709</v>
      </c>
      <c r="D12" s="286">
        <f>F12+H12+J12+N12+P12+L12+R12+T12</f>
        <v>27205477</v>
      </c>
      <c r="E12" s="286">
        <f>G12+I12+K12+O12+Q12+M12+S12+U12</f>
        <v>354496</v>
      </c>
      <c r="F12" s="286">
        <v>2433937</v>
      </c>
      <c r="G12" s="286">
        <v>7808</v>
      </c>
      <c r="H12" s="286">
        <v>22640846</v>
      </c>
      <c r="I12" s="286">
        <v>303427</v>
      </c>
      <c r="J12" s="286">
        <v>603735</v>
      </c>
      <c r="K12" s="286">
        <v>4639</v>
      </c>
      <c r="L12" s="286">
        <v>4958</v>
      </c>
      <c r="M12" s="286">
        <v>159</v>
      </c>
      <c r="N12" s="286">
        <v>1178926</v>
      </c>
      <c r="O12" s="286">
        <v>31027</v>
      </c>
      <c r="P12" s="286">
        <v>129911</v>
      </c>
      <c r="Q12" s="286">
        <v>147</v>
      </c>
      <c r="R12" s="286">
        <v>72213</v>
      </c>
      <c r="S12" s="286">
        <v>204</v>
      </c>
      <c r="T12" s="286">
        <v>140951</v>
      </c>
      <c r="U12" s="286">
        <v>7085</v>
      </c>
      <c r="V12" s="286">
        <f>+X12+Z12</f>
        <v>839636</v>
      </c>
      <c r="W12" s="286">
        <f>+Y12+AA12</f>
        <v>6845</v>
      </c>
      <c r="X12" s="286">
        <v>367122</v>
      </c>
      <c r="Y12" s="286">
        <v>614</v>
      </c>
      <c r="Z12" s="286">
        <v>472514</v>
      </c>
      <c r="AA12" s="286">
        <v>6231</v>
      </c>
      <c r="AB12" s="286">
        <f>AD12+AF12</f>
        <v>283901</v>
      </c>
      <c r="AC12" s="286">
        <f>AE12+AG12</f>
        <v>4368</v>
      </c>
      <c r="AD12" s="287">
        <v>240153</v>
      </c>
      <c r="AE12" s="287">
        <v>3635</v>
      </c>
      <c r="AF12" s="286">
        <v>43748</v>
      </c>
      <c r="AG12" s="286">
        <v>733</v>
      </c>
      <c r="AH12" s="202"/>
    </row>
    <row r="13" spans="1:34" ht="15.75" customHeight="1">
      <c r="A13" s="280" t="s">
        <v>189</v>
      </c>
      <c r="B13" s="204">
        <f aca="true" t="shared" si="1" ref="B13:C19">D13++V13+AB13</f>
        <v>12707280</v>
      </c>
      <c r="C13" s="204">
        <f t="shared" si="1"/>
        <v>171423</v>
      </c>
      <c r="D13" s="204">
        <f aca="true" t="shared" si="2" ref="D13:E19">F13+H13+J13+N13+P13+L13+R13+T13</f>
        <v>12483902</v>
      </c>
      <c r="E13" s="204">
        <f t="shared" si="2"/>
        <v>169128</v>
      </c>
      <c r="F13" s="204">
        <v>793788</v>
      </c>
      <c r="G13" s="204">
        <v>2295</v>
      </c>
      <c r="H13" s="204">
        <v>10823920</v>
      </c>
      <c r="I13" s="204">
        <v>146369</v>
      </c>
      <c r="J13" s="204">
        <v>211644</v>
      </c>
      <c r="K13" s="204">
        <v>1557</v>
      </c>
      <c r="L13" s="204">
        <v>2449</v>
      </c>
      <c r="M13" s="204">
        <v>78</v>
      </c>
      <c r="N13" s="204">
        <v>550324</v>
      </c>
      <c r="O13" s="204">
        <v>15398</v>
      </c>
      <c r="P13" s="204">
        <v>24259</v>
      </c>
      <c r="Q13" s="204">
        <v>36</v>
      </c>
      <c r="R13" s="204">
        <v>12317</v>
      </c>
      <c r="S13" s="204">
        <v>48</v>
      </c>
      <c r="T13" s="204">
        <v>65201</v>
      </c>
      <c r="U13" s="204">
        <v>3347</v>
      </c>
      <c r="V13" s="204">
        <f aca="true" t="shared" si="3" ref="V13:W20">+X13+Z13</f>
        <v>158439</v>
      </c>
      <c r="W13" s="204">
        <f t="shared" si="3"/>
        <v>1328</v>
      </c>
      <c r="X13" s="204">
        <v>86574</v>
      </c>
      <c r="Y13" s="204">
        <v>159</v>
      </c>
      <c r="Z13" s="204">
        <v>71865</v>
      </c>
      <c r="AA13" s="204">
        <v>1169</v>
      </c>
      <c r="AB13" s="204">
        <f aca="true" t="shared" si="4" ref="AB13:AC20">AD13+AF13</f>
        <v>64939</v>
      </c>
      <c r="AC13" s="204">
        <f t="shared" si="4"/>
        <v>967</v>
      </c>
      <c r="AD13" s="205">
        <v>45634</v>
      </c>
      <c r="AE13" s="205">
        <v>680</v>
      </c>
      <c r="AF13" s="204">
        <v>19305</v>
      </c>
      <c r="AG13" s="204">
        <v>287</v>
      </c>
      <c r="AH13" s="202"/>
    </row>
    <row r="14" spans="1:34" ht="15.75" customHeight="1">
      <c r="A14" s="280" t="s">
        <v>190</v>
      </c>
      <c r="B14" s="204">
        <f t="shared" si="1"/>
        <v>13116759</v>
      </c>
      <c r="C14" s="204">
        <f t="shared" si="1"/>
        <v>174206</v>
      </c>
      <c r="D14" s="204">
        <f t="shared" si="2"/>
        <v>12842370</v>
      </c>
      <c r="E14" s="204">
        <f t="shared" si="2"/>
        <v>171481</v>
      </c>
      <c r="F14" s="204">
        <v>1063746</v>
      </c>
      <c r="G14" s="204">
        <v>3455</v>
      </c>
      <c r="H14" s="204">
        <v>10853335</v>
      </c>
      <c r="I14" s="204">
        <v>147203</v>
      </c>
      <c r="J14" s="204">
        <v>239227</v>
      </c>
      <c r="K14" s="204">
        <v>1839</v>
      </c>
      <c r="L14" s="204">
        <v>2449</v>
      </c>
      <c r="M14" s="204">
        <v>78</v>
      </c>
      <c r="N14" s="204">
        <v>560597</v>
      </c>
      <c r="O14" s="204">
        <v>15437</v>
      </c>
      <c r="P14" s="204">
        <v>38549</v>
      </c>
      <c r="Q14" s="204">
        <v>51</v>
      </c>
      <c r="R14" s="204">
        <v>19273</v>
      </c>
      <c r="S14" s="204">
        <v>61</v>
      </c>
      <c r="T14" s="204">
        <v>65194</v>
      </c>
      <c r="U14" s="204">
        <v>3357</v>
      </c>
      <c r="V14" s="204">
        <f t="shared" si="3"/>
        <v>190163</v>
      </c>
      <c r="W14" s="204">
        <f t="shared" si="3"/>
        <v>1452</v>
      </c>
      <c r="X14" s="204">
        <v>113760</v>
      </c>
      <c r="Y14" s="204">
        <v>215</v>
      </c>
      <c r="Z14" s="204">
        <v>76403</v>
      </c>
      <c r="AA14" s="204">
        <v>1237</v>
      </c>
      <c r="AB14" s="204">
        <f t="shared" si="4"/>
        <v>84226</v>
      </c>
      <c r="AC14" s="204">
        <f t="shared" si="4"/>
        <v>1273</v>
      </c>
      <c r="AD14" s="205">
        <v>63940</v>
      </c>
      <c r="AE14" s="205">
        <v>945</v>
      </c>
      <c r="AF14" s="204">
        <v>20286</v>
      </c>
      <c r="AG14" s="204">
        <v>328</v>
      </c>
      <c r="AH14" s="202"/>
    </row>
    <row r="15" spans="1:34" ht="15.75" customHeight="1">
      <c r="A15" s="280" t="s">
        <v>191</v>
      </c>
      <c r="B15" s="268">
        <f t="shared" si="1"/>
        <v>13359867</v>
      </c>
      <c r="C15" s="268">
        <f t="shared" si="1"/>
        <v>175767</v>
      </c>
      <c r="D15" s="268">
        <f t="shared" si="2"/>
        <v>13029987</v>
      </c>
      <c r="E15" s="268">
        <f t="shared" si="2"/>
        <v>172654</v>
      </c>
      <c r="F15" s="268">
        <v>1207212</v>
      </c>
      <c r="G15" s="268">
        <v>4061</v>
      </c>
      <c r="H15" s="268">
        <v>10861576</v>
      </c>
      <c r="I15" s="268">
        <v>147591</v>
      </c>
      <c r="J15" s="268">
        <v>252506</v>
      </c>
      <c r="K15" s="268">
        <v>1956</v>
      </c>
      <c r="L15" s="268">
        <v>2449</v>
      </c>
      <c r="M15" s="268">
        <v>78</v>
      </c>
      <c r="N15" s="268">
        <v>562898</v>
      </c>
      <c r="O15" s="268">
        <v>15455</v>
      </c>
      <c r="P15" s="268">
        <v>51382</v>
      </c>
      <c r="Q15" s="268">
        <v>65</v>
      </c>
      <c r="R15" s="268">
        <v>26848</v>
      </c>
      <c r="S15" s="268">
        <v>87</v>
      </c>
      <c r="T15" s="268">
        <v>65116</v>
      </c>
      <c r="U15" s="268">
        <v>3361</v>
      </c>
      <c r="V15" s="268">
        <f t="shared" si="3"/>
        <v>225510</v>
      </c>
      <c r="W15" s="268">
        <f t="shared" si="3"/>
        <v>1550</v>
      </c>
      <c r="X15" s="268">
        <v>144951</v>
      </c>
      <c r="Y15" s="268">
        <v>262</v>
      </c>
      <c r="Z15" s="268">
        <v>80559</v>
      </c>
      <c r="AA15" s="268">
        <v>1288</v>
      </c>
      <c r="AB15" s="268">
        <f t="shared" si="4"/>
        <v>104370</v>
      </c>
      <c r="AC15" s="268">
        <f t="shared" si="4"/>
        <v>1563</v>
      </c>
      <c r="AD15" s="269">
        <v>84080</v>
      </c>
      <c r="AE15" s="269">
        <v>1230</v>
      </c>
      <c r="AF15" s="268">
        <v>20290</v>
      </c>
      <c r="AG15" s="268">
        <v>333</v>
      </c>
      <c r="AH15" s="202"/>
    </row>
    <row r="16" spans="1:34" ht="15.75" customHeight="1">
      <c r="A16" s="280" t="s">
        <v>192</v>
      </c>
      <c r="B16" s="268">
        <f t="shared" si="1"/>
        <v>13658657</v>
      </c>
      <c r="C16" s="268">
        <f t="shared" si="1"/>
        <v>178212</v>
      </c>
      <c r="D16" s="268">
        <f t="shared" si="2"/>
        <v>13262801</v>
      </c>
      <c r="E16" s="268">
        <f t="shared" si="2"/>
        <v>174518</v>
      </c>
      <c r="F16" s="268">
        <v>1388495</v>
      </c>
      <c r="G16" s="268">
        <v>4951</v>
      </c>
      <c r="H16" s="268">
        <v>10871028</v>
      </c>
      <c r="I16" s="268">
        <v>148308</v>
      </c>
      <c r="J16" s="268">
        <v>273844</v>
      </c>
      <c r="K16" s="268">
        <v>2156</v>
      </c>
      <c r="L16" s="268">
        <v>2449</v>
      </c>
      <c r="M16" s="268">
        <v>78</v>
      </c>
      <c r="N16" s="268">
        <v>569510</v>
      </c>
      <c r="O16" s="268">
        <v>15480</v>
      </c>
      <c r="P16" s="268">
        <v>59544</v>
      </c>
      <c r="Q16" s="268">
        <v>73</v>
      </c>
      <c r="R16" s="268">
        <v>32785</v>
      </c>
      <c r="S16" s="268">
        <v>105</v>
      </c>
      <c r="T16" s="268">
        <v>65146</v>
      </c>
      <c r="U16" s="268">
        <v>3367</v>
      </c>
      <c r="V16" s="268">
        <f t="shared" si="3"/>
        <v>264810</v>
      </c>
      <c r="W16" s="268">
        <f t="shared" si="3"/>
        <v>1677</v>
      </c>
      <c r="X16" s="268">
        <v>179273</v>
      </c>
      <c r="Y16" s="268">
        <v>319</v>
      </c>
      <c r="Z16" s="268">
        <v>85537</v>
      </c>
      <c r="AA16" s="268">
        <v>1358</v>
      </c>
      <c r="AB16" s="268">
        <f t="shared" si="4"/>
        <v>131046</v>
      </c>
      <c r="AC16" s="268">
        <f t="shared" si="4"/>
        <v>2017</v>
      </c>
      <c r="AD16" s="269">
        <v>109891</v>
      </c>
      <c r="AE16" s="269">
        <v>1664</v>
      </c>
      <c r="AF16" s="268">
        <v>21155</v>
      </c>
      <c r="AG16" s="268">
        <v>353</v>
      </c>
      <c r="AH16" s="202"/>
    </row>
    <row r="17" spans="1:34" ht="15.75" customHeight="1">
      <c r="A17" s="280" t="s">
        <v>193</v>
      </c>
      <c r="B17" s="268">
        <f t="shared" si="1"/>
        <v>26193810</v>
      </c>
      <c r="C17" s="268">
        <f t="shared" si="1"/>
        <v>351960</v>
      </c>
      <c r="D17" s="268">
        <f t="shared" si="2"/>
        <v>25365291</v>
      </c>
      <c r="E17" s="268">
        <f t="shared" si="2"/>
        <v>343163</v>
      </c>
      <c r="F17" s="268">
        <v>1581967</v>
      </c>
      <c r="G17" s="268">
        <v>5297</v>
      </c>
      <c r="H17" s="268">
        <v>22120641</v>
      </c>
      <c r="I17" s="268">
        <v>297038</v>
      </c>
      <c r="J17" s="268">
        <v>347728</v>
      </c>
      <c r="K17" s="268">
        <v>2722</v>
      </c>
      <c r="L17" s="268">
        <v>4743</v>
      </c>
      <c r="M17" s="268">
        <v>152</v>
      </c>
      <c r="N17" s="268">
        <v>1061667</v>
      </c>
      <c r="O17" s="268">
        <v>30732</v>
      </c>
      <c r="P17" s="268">
        <v>67087</v>
      </c>
      <c r="Q17" s="268">
        <v>80</v>
      </c>
      <c r="R17" s="268">
        <v>40964</v>
      </c>
      <c r="S17" s="268">
        <v>123</v>
      </c>
      <c r="T17" s="268">
        <v>140494</v>
      </c>
      <c r="U17" s="268">
        <v>7019</v>
      </c>
      <c r="V17" s="268">
        <f t="shared" si="3"/>
        <v>667737</v>
      </c>
      <c r="W17" s="268">
        <f t="shared" si="3"/>
        <v>6303</v>
      </c>
      <c r="X17" s="268">
        <v>208513</v>
      </c>
      <c r="Y17" s="268">
        <v>362</v>
      </c>
      <c r="Z17" s="268">
        <v>459224</v>
      </c>
      <c r="AA17" s="268">
        <v>5941</v>
      </c>
      <c r="AB17" s="268">
        <f t="shared" si="4"/>
        <v>160782</v>
      </c>
      <c r="AC17" s="268">
        <f t="shared" si="4"/>
        <v>2494</v>
      </c>
      <c r="AD17" s="269">
        <v>131536</v>
      </c>
      <c r="AE17" s="269">
        <v>2007</v>
      </c>
      <c r="AF17" s="268">
        <v>29246</v>
      </c>
      <c r="AG17" s="268">
        <v>487</v>
      </c>
      <c r="AH17" s="202"/>
    </row>
    <row r="18" spans="1:34" ht="15.75" customHeight="1">
      <c r="A18" s="280" t="s">
        <v>194</v>
      </c>
      <c r="B18" s="268">
        <f t="shared" si="1"/>
        <v>27264868</v>
      </c>
      <c r="C18" s="268">
        <f t="shared" si="1"/>
        <v>358373</v>
      </c>
      <c r="D18" s="268">
        <f t="shared" si="2"/>
        <v>26359496</v>
      </c>
      <c r="E18" s="268">
        <f t="shared" si="2"/>
        <v>348774</v>
      </c>
      <c r="F18" s="268">
        <v>1903264</v>
      </c>
      <c r="G18" s="268">
        <v>5831</v>
      </c>
      <c r="H18" s="268">
        <v>22542919</v>
      </c>
      <c r="I18" s="268">
        <v>300885</v>
      </c>
      <c r="J18" s="268">
        <v>466137</v>
      </c>
      <c r="K18" s="268">
        <v>3638</v>
      </c>
      <c r="L18" s="268">
        <v>4861</v>
      </c>
      <c r="M18" s="268">
        <v>153</v>
      </c>
      <c r="N18" s="268">
        <v>1157405</v>
      </c>
      <c r="O18" s="268">
        <v>30964</v>
      </c>
      <c r="P18" s="268">
        <v>97711</v>
      </c>
      <c r="Q18" s="268">
        <v>113</v>
      </c>
      <c r="R18" s="268">
        <v>46477</v>
      </c>
      <c r="S18" s="268">
        <v>135</v>
      </c>
      <c r="T18" s="268">
        <v>140722</v>
      </c>
      <c r="U18" s="268">
        <v>7055</v>
      </c>
      <c r="V18" s="268">
        <f t="shared" si="3"/>
        <v>700073</v>
      </c>
      <c r="W18" s="268">
        <f t="shared" si="3"/>
        <v>6431</v>
      </c>
      <c r="X18" s="268">
        <v>236582</v>
      </c>
      <c r="Y18" s="268">
        <v>412</v>
      </c>
      <c r="Z18" s="268">
        <v>463491</v>
      </c>
      <c r="AA18" s="268">
        <v>6019</v>
      </c>
      <c r="AB18" s="268">
        <f t="shared" si="4"/>
        <v>205299</v>
      </c>
      <c r="AC18" s="268">
        <f t="shared" si="4"/>
        <v>3168</v>
      </c>
      <c r="AD18" s="269">
        <v>165966</v>
      </c>
      <c r="AE18" s="269">
        <v>2499</v>
      </c>
      <c r="AF18" s="268">
        <v>39333</v>
      </c>
      <c r="AG18" s="268">
        <v>669</v>
      </c>
      <c r="AH18" s="202"/>
    </row>
    <row r="19" spans="1:34" ht="15.75" customHeight="1">
      <c r="A19" s="280" t="s">
        <v>215</v>
      </c>
      <c r="B19" s="268">
        <f t="shared" si="1"/>
        <v>27588354</v>
      </c>
      <c r="C19" s="268">
        <f t="shared" si="1"/>
        <v>360266</v>
      </c>
      <c r="D19" s="268">
        <f t="shared" si="2"/>
        <v>26617880</v>
      </c>
      <c r="E19" s="268">
        <f t="shared" si="2"/>
        <v>350208</v>
      </c>
      <c r="F19" s="268">
        <v>2063587</v>
      </c>
      <c r="G19" s="268">
        <v>6264</v>
      </c>
      <c r="H19" s="268">
        <v>22587004</v>
      </c>
      <c r="I19" s="268">
        <v>301535</v>
      </c>
      <c r="J19" s="268">
        <v>506452</v>
      </c>
      <c r="K19" s="268">
        <v>3928</v>
      </c>
      <c r="L19" s="268">
        <v>4933</v>
      </c>
      <c r="M19" s="268">
        <v>154</v>
      </c>
      <c r="N19" s="268">
        <v>1162702</v>
      </c>
      <c r="O19" s="268">
        <v>30982</v>
      </c>
      <c r="P19" s="268">
        <v>103321</v>
      </c>
      <c r="Q19" s="268">
        <v>119</v>
      </c>
      <c r="R19" s="268">
        <v>49045</v>
      </c>
      <c r="S19" s="268">
        <v>148</v>
      </c>
      <c r="T19" s="268">
        <v>140836</v>
      </c>
      <c r="U19" s="268">
        <v>7078</v>
      </c>
      <c r="V19" s="268">
        <f t="shared" si="3"/>
        <v>741726</v>
      </c>
      <c r="W19" s="268">
        <f t="shared" si="3"/>
        <v>6541</v>
      </c>
      <c r="X19" s="268">
        <v>274578</v>
      </c>
      <c r="Y19" s="268">
        <v>466</v>
      </c>
      <c r="Z19" s="268">
        <v>467148</v>
      </c>
      <c r="AA19" s="268">
        <v>6075</v>
      </c>
      <c r="AB19" s="268">
        <f t="shared" si="4"/>
        <v>228748</v>
      </c>
      <c r="AC19" s="268">
        <f t="shared" si="4"/>
        <v>3517</v>
      </c>
      <c r="AD19" s="269">
        <v>187741</v>
      </c>
      <c r="AE19" s="269">
        <v>2832</v>
      </c>
      <c r="AF19" s="268">
        <v>41007</v>
      </c>
      <c r="AG19" s="268">
        <v>685</v>
      </c>
      <c r="AH19" s="202"/>
    </row>
    <row r="20" spans="1:34" ht="15.75" customHeight="1">
      <c r="A20" s="280" t="s">
        <v>219</v>
      </c>
      <c r="B20" s="268">
        <f aca="true" t="shared" si="5" ref="B20:C22">D20++V20+AB20</f>
        <v>27833400</v>
      </c>
      <c r="C20" s="268">
        <f t="shared" si="5"/>
        <v>361905</v>
      </c>
      <c r="D20" s="268">
        <f aca="true" t="shared" si="6" ref="D20:E22">F20+H20+J20+N20+P20+L20+R20+T20</f>
        <v>26806916</v>
      </c>
      <c r="E20" s="268">
        <f t="shared" si="6"/>
        <v>351426</v>
      </c>
      <c r="F20" s="268">
        <v>2185769</v>
      </c>
      <c r="G20" s="268">
        <v>6789</v>
      </c>
      <c r="H20" s="268">
        <v>22611616</v>
      </c>
      <c r="I20" s="268">
        <v>302033</v>
      </c>
      <c r="J20" s="268">
        <v>523252</v>
      </c>
      <c r="K20" s="268">
        <v>4074</v>
      </c>
      <c r="L20" s="268">
        <v>4940</v>
      </c>
      <c r="M20" s="268">
        <v>155</v>
      </c>
      <c r="N20" s="268">
        <v>1166254</v>
      </c>
      <c r="O20" s="268">
        <v>30994</v>
      </c>
      <c r="P20" s="268">
        <v>114541</v>
      </c>
      <c r="Q20" s="268">
        <v>129</v>
      </c>
      <c r="R20" s="268">
        <v>59614</v>
      </c>
      <c r="S20" s="268">
        <v>169</v>
      </c>
      <c r="T20" s="268">
        <v>140930</v>
      </c>
      <c r="U20" s="268">
        <v>7083</v>
      </c>
      <c r="V20" s="268">
        <f t="shared" si="3"/>
        <v>775492</v>
      </c>
      <c r="W20" s="268">
        <f t="shared" si="3"/>
        <v>6656</v>
      </c>
      <c r="X20" s="268">
        <v>305630</v>
      </c>
      <c r="Y20" s="268">
        <v>520</v>
      </c>
      <c r="Z20" s="268">
        <v>469862</v>
      </c>
      <c r="AA20" s="268">
        <v>6136</v>
      </c>
      <c r="AB20" s="268">
        <f t="shared" si="4"/>
        <v>250992</v>
      </c>
      <c r="AC20" s="268">
        <f t="shared" si="4"/>
        <v>3823</v>
      </c>
      <c r="AD20" s="269">
        <v>209661</v>
      </c>
      <c r="AE20" s="269">
        <v>3132</v>
      </c>
      <c r="AF20" s="268">
        <v>41331</v>
      </c>
      <c r="AG20" s="268">
        <v>691</v>
      </c>
      <c r="AH20" s="202"/>
    </row>
    <row r="21" spans="1:34" ht="15.75" customHeight="1">
      <c r="A21" s="280" t="s">
        <v>222</v>
      </c>
      <c r="B21" s="268">
        <f t="shared" si="5"/>
        <v>28045337</v>
      </c>
      <c r="C21" s="268">
        <f t="shared" si="5"/>
        <v>363408</v>
      </c>
      <c r="D21" s="268">
        <f t="shared" si="6"/>
        <v>26978548</v>
      </c>
      <c r="E21" s="268">
        <f t="shared" si="6"/>
        <v>352593</v>
      </c>
      <c r="F21" s="268">
        <v>2282335</v>
      </c>
      <c r="G21" s="268">
        <v>7143</v>
      </c>
      <c r="H21" s="268">
        <v>22629434</v>
      </c>
      <c r="I21" s="268">
        <v>302556</v>
      </c>
      <c r="J21" s="268">
        <v>562101</v>
      </c>
      <c r="K21" s="268">
        <v>4326</v>
      </c>
      <c r="L21" s="268">
        <v>4940</v>
      </c>
      <c r="M21" s="268">
        <v>155</v>
      </c>
      <c r="N21" s="268">
        <v>1171516</v>
      </c>
      <c r="O21" s="268">
        <v>31009</v>
      </c>
      <c r="P21" s="268">
        <v>122319</v>
      </c>
      <c r="Q21" s="268">
        <v>137</v>
      </c>
      <c r="R21" s="268">
        <v>64951</v>
      </c>
      <c r="S21" s="268">
        <v>182</v>
      </c>
      <c r="T21" s="268">
        <v>140952</v>
      </c>
      <c r="U21" s="268">
        <v>7085</v>
      </c>
      <c r="V21" s="268">
        <f>+X21+Z21</f>
        <v>801145</v>
      </c>
      <c r="W21" s="268">
        <f>+Y21+AA21</f>
        <v>6737</v>
      </c>
      <c r="X21" s="268">
        <v>329938</v>
      </c>
      <c r="Y21" s="268">
        <v>557</v>
      </c>
      <c r="Z21" s="268">
        <v>471207</v>
      </c>
      <c r="AA21" s="268">
        <v>6180</v>
      </c>
      <c r="AB21" s="268">
        <f>AD21+AF21</f>
        <v>265644</v>
      </c>
      <c r="AC21" s="268">
        <f>AE21+AG21</f>
        <v>4078</v>
      </c>
      <c r="AD21" s="269">
        <v>223841</v>
      </c>
      <c r="AE21" s="269">
        <v>3379</v>
      </c>
      <c r="AF21" s="268">
        <v>41803</v>
      </c>
      <c r="AG21" s="268">
        <v>699</v>
      </c>
      <c r="AH21" s="202"/>
    </row>
    <row r="22" spans="1:34" ht="15.75" customHeight="1">
      <c r="A22" s="280" t="s">
        <v>225</v>
      </c>
      <c r="B22" s="268">
        <f t="shared" si="5"/>
        <v>28329014</v>
      </c>
      <c r="C22" s="268">
        <f t="shared" si="5"/>
        <v>365709</v>
      </c>
      <c r="D22" s="268">
        <f t="shared" si="6"/>
        <v>27205477</v>
      </c>
      <c r="E22" s="268">
        <f t="shared" si="6"/>
        <v>354496</v>
      </c>
      <c r="F22" s="268">
        <v>2433937</v>
      </c>
      <c r="G22" s="268">
        <v>7808</v>
      </c>
      <c r="H22" s="268">
        <v>22640846</v>
      </c>
      <c r="I22" s="268">
        <v>303427</v>
      </c>
      <c r="J22" s="268">
        <v>603735</v>
      </c>
      <c r="K22" s="268">
        <v>4639</v>
      </c>
      <c r="L22" s="268">
        <v>4958</v>
      </c>
      <c r="M22" s="268">
        <v>159</v>
      </c>
      <c r="N22" s="268">
        <v>1178926</v>
      </c>
      <c r="O22" s="268">
        <v>31027</v>
      </c>
      <c r="P22" s="268">
        <v>129911</v>
      </c>
      <c r="Q22" s="268">
        <v>147</v>
      </c>
      <c r="R22" s="268">
        <v>72213</v>
      </c>
      <c r="S22" s="268">
        <v>204</v>
      </c>
      <c r="T22" s="268">
        <v>140951</v>
      </c>
      <c r="U22" s="268">
        <v>7085</v>
      </c>
      <c r="V22" s="268">
        <f>+X22+Z22</f>
        <v>839636</v>
      </c>
      <c r="W22" s="268">
        <f>+Y22+AA22</f>
        <v>6845</v>
      </c>
      <c r="X22" s="268">
        <v>367122</v>
      </c>
      <c r="Y22" s="268">
        <v>614</v>
      </c>
      <c r="Z22" s="268">
        <v>472514</v>
      </c>
      <c r="AA22" s="268">
        <v>6231</v>
      </c>
      <c r="AB22" s="268">
        <f>AD22+AF22</f>
        <v>283901</v>
      </c>
      <c r="AC22" s="268">
        <f>AE22+AG22</f>
        <v>4368</v>
      </c>
      <c r="AD22" s="269">
        <v>240153</v>
      </c>
      <c r="AE22" s="269">
        <v>3635</v>
      </c>
      <c r="AF22" s="268">
        <v>43748</v>
      </c>
      <c r="AG22" s="268">
        <v>733</v>
      </c>
      <c r="AH22" s="202"/>
    </row>
    <row r="23" spans="1:34" ht="15.75" customHeight="1">
      <c r="A23" s="200" t="s">
        <v>227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9"/>
      <c r="AE23" s="269"/>
      <c r="AF23" s="268"/>
      <c r="AG23" s="268"/>
      <c r="AH23" s="202"/>
    </row>
    <row r="24" spans="1:34" ht="15.75" customHeight="1">
      <c r="A24" s="280" t="s">
        <v>229</v>
      </c>
      <c r="B24" s="268">
        <f aca="true" t="shared" si="7" ref="B24:C26">D24++V24+AB24</f>
        <v>13035187</v>
      </c>
      <c r="C24" s="268">
        <f t="shared" si="7"/>
        <v>176778</v>
      </c>
      <c r="D24" s="268">
        <f aca="true" t="shared" si="8" ref="D24:E26">F24+H24+J24+N24+P24+L24+R24+T24</f>
        <v>12921942</v>
      </c>
      <c r="E24" s="268">
        <f t="shared" si="8"/>
        <v>175290</v>
      </c>
      <c r="F24" s="268">
        <v>136343</v>
      </c>
      <c r="G24" s="268">
        <v>327</v>
      </c>
      <c r="H24" s="268">
        <v>12129944</v>
      </c>
      <c r="I24" s="268">
        <v>155196</v>
      </c>
      <c r="J24" s="268">
        <v>64737</v>
      </c>
      <c r="K24" s="268">
        <v>407</v>
      </c>
      <c r="L24" s="268">
        <v>2748</v>
      </c>
      <c r="M24" s="268">
        <v>80</v>
      </c>
      <c r="N24" s="268">
        <v>495547</v>
      </c>
      <c r="O24" s="268">
        <v>15285</v>
      </c>
      <c r="P24" s="268">
        <v>2684</v>
      </c>
      <c r="Q24" s="268">
        <v>4</v>
      </c>
      <c r="R24" s="268">
        <v>4310</v>
      </c>
      <c r="S24" s="268">
        <v>13</v>
      </c>
      <c r="T24" s="268">
        <v>85629</v>
      </c>
      <c r="U24" s="268">
        <v>3978</v>
      </c>
      <c r="V24" s="268">
        <f aca="true" t="shared" si="9" ref="V24:W26">+X24+Z24</f>
        <v>86823</v>
      </c>
      <c r="W24" s="268">
        <f t="shared" si="9"/>
        <v>1143</v>
      </c>
      <c r="X24" s="268">
        <v>20444</v>
      </c>
      <c r="Y24" s="268">
        <v>37</v>
      </c>
      <c r="Z24" s="268">
        <v>66379</v>
      </c>
      <c r="AA24" s="268">
        <v>1106</v>
      </c>
      <c r="AB24" s="268">
        <f aca="true" t="shared" si="10" ref="AB24:AC27">AD24+AF24</f>
        <v>26422</v>
      </c>
      <c r="AC24" s="268">
        <f t="shared" si="10"/>
        <v>345</v>
      </c>
      <c r="AD24" s="269">
        <v>14006</v>
      </c>
      <c r="AE24" s="269">
        <v>211</v>
      </c>
      <c r="AF24" s="268">
        <v>12416</v>
      </c>
      <c r="AG24" s="268">
        <v>134</v>
      </c>
      <c r="AH24" s="202"/>
    </row>
    <row r="25" spans="1:34" ht="15.75" customHeight="1">
      <c r="A25" s="280" t="s">
        <v>234</v>
      </c>
      <c r="B25" s="268">
        <f t="shared" si="7"/>
        <v>13610242</v>
      </c>
      <c r="C25" s="268">
        <f t="shared" si="7"/>
        <v>180219</v>
      </c>
      <c r="D25" s="268">
        <f t="shared" si="8"/>
        <v>13440867</v>
      </c>
      <c r="E25" s="268">
        <f t="shared" si="8"/>
        <v>178260</v>
      </c>
      <c r="F25" s="268">
        <v>337364</v>
      </c>
      <c r="G25" s="268">
        <v>741</v>
      </c>
      <c r="H25" s="268">
        <v>12316277</v>
      </c>
      <c r="I25" s="268">
        <v>157000</v>
      </c>
      <c r="J25" s="268">
        <v>143870</v>
      </c>
      <c r="K25" s="268">
        <v>965</v>
      </c>
      <c r="L25" s="268">
        <v>2748</v>
      </c>
      <c r="M25" s="268">
        <v>80</v>
      </c>
      <c r="N25" s="268">
        <v>536343</v>
      </c>
      <c r="O25" s="268">
        <v>15396</v>
      </c>
      <c r="P25" s="268">
        <v>9879</v>
      </c>
      <c r="Q25" s="268">
        <v>10</v>
      </c>
      <c r="R25" s="268">
        <v>7494</v>
      </c>
      <c r="S25" s="268">
        <v>26</v>
      </c>
      <c r="T25" s="268">
        <v>86892</v>
      </c>
      <c r="U25" s="268">
        <v>4042</v>
      </c>
      <c r="V25" s="268">
        <f t="shared" si="9"/>
        <v>117306</v>
      </c>
      <c r="W25" s="268">
        <f t="shared" si="9"/>
        <v>1241</v>
      </c>
      <c r="X25" s="268">
        <v>47644</v>
      </c>
      <c r="Y25" s="268">
        <v>85</v>
      </c>
      <c r="Z25" s="268">
        <v>69662</v>
      </c>
      <c r="AA25" s="268">
        <v>1156</v>
      </c>
      <c r="AB25" s="268">
        <f t="shared" si="10"/>
        <v>52069</v>
      </c>
      <c r="AC25" s="268">
        <f t="shared" si="10"/>
        <v>718</v>
      </c>
      <c r="AD25" s="269">
        <v>33001</v>
      </c>
      <c r="AE25" s="269">
        <v>489</v>
      </c>
      <c r="AF25" s="268">
        <v>19068</v>
      </c>
      <c r="AG25" s="268">
        <v>229</v>
      </c>
      <c r="AH25" s="202"/>
    </row>
    <row r="26" spans="1:34" ht="15.75" customHeight="1">
      <c r="A26" s="280" t="s">
        <v>238</v>
      </c>
      <c r="B26" s="268">
        <f t="shared" si="7"/>
        <v>13944473</v>
      </c>
      <c r="C26" s="268">
        <f t="shared" si="7"/>
        <v>182735</v>
      </c>
      <c r="D26" s="268">
        <f t="shared" si="8"/>
        <v>13715483</v>
      </c>
      <c r="E26" s="268">
        <f t="shared" si="8"/>
        <v>180353</v>
      </c>
      <c r="F26" s="268">
        <v>454323</v>
      </c>
      <c r="G26" s="268">
        <v>929</v>
      </c>
      <c r="H26" s="268">
        <v>12415731</v>
      </c>
      <c r="I26" s="268">
        <v>158448</v>
      </c>
      <c r="J26" s="268">
        <v>177586</v>
      </c>
      <c r="K26" s="268">
        <v>1343</v>
      </c>
      <c r="L26" s="268">
        <v>2809</v>
      </c>
      <c r="M26" s="268">
        <v>83</v>
      </c>
      <c r="N26" s="268">
        <v>543770</v>
      </c>
      <c r="O26" s="268">
        <v>15420</v>
      </c>
      <c r="P26" s="268">
        <v>19328</v>
      </c>
      <c r="Q26" s="268">
        <v>18</v>
      </c>
      <c r="R26" s="268">
        <v>14933</v>
      </c>
      <c r="S26" s="268">
        <v>50</v>
      </c>
      <c r="T26" s="268">
        <v>87003</v>
      </c>
      <c r="U26" s="268">
        <v>4062</v>
      </c>
      <c r="V26" s="268">
        <f t="shared" si="9"/>
        <v>160024</v>
      </c>
      <c r="W26" s="268">
        <f t="shared" si="9"/>
        <v>1370</v>
      </c>
      <c r="X26" s="268">
        <v>84493</v>
      </c>
      <c r="Y26" s="268">
        <v>145</v>
      </c>
      <c r="Z26" s="268">
        <v>75531</v>
      </c>
      <c r="AA26" s="268">
        <v>1225</v>
      </c>
      <c r="AB26" s="268">
        <f t="shared" si="10"/>
        <v>68966</v>
      </c>
      <c r="AC26" s="268">
        <f t="shared" si="10"/>
        <v>1012</v>
      </c>
      <c r="AD26" s="269">
        <v>48273</v>
      </c>
      <c r="AE26" s="269">
        <v>743</v>
      </c>
      <c r="AF26" s="268">
        <v>20693</v>
      </c>
      <c r="AG26" s="268">
        <v>269</v>
      </c>
      <c r="AH26" s="202"/>
    </row>
    <row r="27" spans="1:34" s="209" customFormat="1" ht="15.75" customHeight="1">
      <c r="A27" s="206" t="s">
        <v>11</v>
      </c>
      <c r="B27" s="207"/>
      <c r="C27" s="207"/>
      <c r="D27" s="207">
        <f>F27+H27+J27+L27+N27+P27+R27+T27</f>
        <v>100</v>
      </c>
      <c r="E27" s="207">
        <f>G27+I27+K27+M27+O27+Q27+S27+U27</f>
        <v>99.99999999999999</v>
      </c>
      <c r="F27" s="207">
        <f>ROUND(F26/$D$26*100,2)</f>
        <v>3.31</v>
      </c>
      <c r="G27" s="207">
        <f>ROUND(G26/$E$26*100,2)</f>
        <v>0.52</v>
      </c>
      <c r="H27" s="207">
        <f>ROUND(H26/$D$26*100,2)+0.01</f>
        <v>90.53</v>
      </c>
      <c r="I27" s="207">
        <f>ROUND(I26/$E$26*100,2)</f>
        <v>87.85</v>
      </c>
      <c r="J27" s="207">
        <f>ROUND(J26/$D$26*100,2)</f>
        <v>1.29</v>
      </c>
      <c r="K27" s="207">
        <f>ROUND(K26/$E$26*100,2)</f>
        <v>0.74</v>
      </c>
      <c r="L27" s="207">
        <f>ROUND(L26/$D$26*100,2)</f>
        <v>0.02</v>
      </c>
      <c r="M27" s="207">
        <f>ROUND(M26/$E$26*100,2)</f>
        <v>0.05</v>
      </c>
      <c r="N27" s="207">
        <f>ROUND(N26/$D$26*100,2)+0.01</f>
        <v>3.9699999999999998</v>
      </c>
      <c r="O27" s="207">
        <f>ROUND(O26/$E$26*100,2)</f>
        <v>8.55</v>
      </c>
      <c r="P27" s="207">
        <f>ROUND(P26/$D$26*100,2)</f>
        <v>0.14</v>
      </c>
      <c r="Q27" s="207">
        <f>ROUND(Q26/$E$26*100,2)</f>
        <v>0.01</v>
      </c>
      <c r="R27" s="207">
        <f>ROUND(R26/$D$26*100,2)</f>
        <v>0.11</v>
      </c>
      <c r="S27" s="207">
        <f>ROUND(S26/$E$26*100,2)</f>
        <v>0.03</v>
      </c>
      <c r="T27" s="207">
        <f>ROUND(T26/$D$26*100,2)</f>
        <v>0.63</v>
      </c>
      <c r="U27" s="207">
        <f>ROUND(U26/$E$26*100,2)</f>
        <v>2.25</v>
      </c>
      <c r="V27" s="207">
        <f>X27+Z27</f>
        <v>100</v>
      </c>
      <c r="W27" s="207">
        <f>Y27+AA27</f>
        <v>100</v>
      </c>
      <c r="X27" s="207">
        <f>ROUND(X26/$V$26*100,2)</f>
        <v>52.8</v>
      </c>
      <c r="Y27" s="207">
        <f>ROUND(Y26/$W$26*100,2)</f>
        <v>10.58</v>
      </c>
      <c r="Z27" s="207">
        <f>ROUND(Z26/$V$26*100,2)</f>
        <v>47.2</v>
      </c>
      <c r="AA27" s="207">
        <f>ROUND(AA26/$W$26*100,2)</f>
        <v>89.42</v>
      </c>
      <c r="AB27" s="207">
        <f t="shared" si="10"/>
        <v>100</v>
      </c>
      <c r="AC27" s="207">
        <f t="shared" si="10"/>
        <v>100</v>
      </c>
      <c r="AD27" s="207">
        <f>ROUND(AD26/$AB$26*100,2)</f>
        <v>70</v>
      </c>
      <c r="AE27" s="207">
        <f>ROUND(AE26/$AC$26*100,2)</f>
        <v>73.42</v>
      </c>
      <c r="AF27" s="207">
        <f>ROUND(AF26/$AB$26*100,2)</f>
        <v>30</v>
      </c>
      <c r="AG27" s="207">
        <f>ROUND(AG26/$AC$26*100,2)</f>
        <v>26.58</v>
      </c>
      <c r="AH27" s="208"/>
    </row>
    <row r="28" spans="1:34" s="185" customFormat="1" ht="15.75" customHeight="1">
      <c r="A28" s="210" t="s">
        <v>145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2"/>
      <c r="AF28" s="212"/>
      <c r="AG28" s="212"/>
      <c r="AH28" s="211"/>
    </row>
    <row r="29" spans="1:38" s="185" customFormat="1" ht="15.75" customHeight="1">
      <c r="A29" s="213" t="s">
        <v>146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G29" s="212"/>
      <c r="AH29" s="212"/>
      <c r="AI29" s="212"/>
      <c r="AJ29" s="212"/>
      <c r="AK29" s="212"/>
      <c r="AL29" s="211"/>
    </row>
    <row r="30" spans="1:44" s="185" customFormat="1" ht="15.75" customHeight="1">
      <c r="A30" s="213" t="s">
        <v>147</v>
      </c>
      <c r="B30" s="183"/>
      <c r="C30" s="183"/>
      <c r="D30" s="183"/>
      <c r="E30" s="183"/>
      <c r="F30" s="183"/>
      <c r="G30" s="183"/>
      <c r="R30" s="190"/>
      <c r="S30" s="190"/>
      <c r="AH30" s="214"/>
      <c r="AI30" s="214"/>
      <c r="AL30" s="212"/>
      <c r="AM30" s="212"/>
      <c r="AN30" s="212"/>
      <c r="AO30" s="212"/>
      <c r="AP30" s="212"/>
      <c r="AQ30" s="212"/>
      <c r="AR30" s="183"/>
    </row>
    <row r="31" spans="1:34" ht="15.75" customHeight="1">
      <c r="A31" s="213" t="s">
        <v>148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215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600" verticalDpi="6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30"/>
  <sheetViews>
    <sheetView zoomScale="120" zoomScaleNormal="120" zoomScalePageLayoutView="0" workbookViewId="0" topLeftCell="T4">
      <pane ySplit="2" topLeftCell="BM12" activePane="bottomLeft" state="frozen"/>
      <selection pane="topLeft" activeCell="A4" sqref="A4"/>
      <selection pane="bottomLeft" activeCell="AG27" sqref="AG27"/>
    </sheetView>
  </sheetViews>
  <sheetFormatPr defaultColWidth="9.00390625" defaultRowHeight="36" customHeight="1"/>
  <cols>
    <col min="1" max="1" width="10.00390625" style="136" customWidth="1"/>
    <col min="2" max="2" width="8.875" style="136" customWidth="1"/>
    <col min="3" max="3" width="7.50390625" style="136" customWidth="1"/>
    <col min="4" max="4" width="8.875" style="136" customWidth="1"/>
    <col min="5" max="5" width="6.375" style="136" customWidth="1"/>
    <col min="6" max="6" width="9.00390625" style="136" customWidth="1"/>
    <col min="7" max="7" width="6.375" style="136" customWidth="1"/>
    <col min="8" max="8" width="8.625" style="136" customWidth="1"/>
    <col min="9" max="9" width="6.375" style="136" customWidth="1"/>
    <col min="10" max="10" width="7.25390625" style="136" customWidth="1"/>
    <col min="11" max="11" width="5.75390625" style="136" customWidth="1"/>
    <col min="12" max="12" width="6.00390625" style="136" customWidth="1"/>
    <col min="13" max="13" width="5.75390625" style="136" customWidth="1"/>
    <col min="14" max="14" width="7.375" style="136" customWidth="1"/>
    <col min="15" max="15" width="6.375" style="136" customWidth="1"/>
    <col min="16" max="16" width="7.125" style="136" customWidth="1"/>
    <col min="17" max="17" width="6.375" style="136" customWidth="1"/>
    <col min="18" max="18" width="7.875" style="136" bestFit="1" customWidth="1"/>
    <col min="19" max="19" width="4.50390625" style="136" customWidth="1"/>
    <col min="20" max="20" width="5.875" style="136" customWidth="1"/>
    <col min="21" max="21" width="6.50390625" style="136" customWidth="1"/>
    <col min="22" max="22" width="7.125" style="136" customWidth="1"/>
    <col min="23" max="23" width="5.625" style="136" customWidth="1"/>
    <col min="24" max="24" width="7.125" style="136" customWidth="1"/>
    <col min="25" max="25" width="5.875" style="136" customWidth="1"/>
    <col min="26" max="26" width="6.50390625" style="136" customWidth="1"/>
    <col min="27" max="27" width="5.625" style="136" customWidth="1"/>
    <col min="28" max="28" width="7.00390625" style="136" customWidth="1"/>
    <col min="29" max="29" width="6.375" style="136" customWidth="1"/>
    <col min="30" max="30" width="7.125" style="136" customWidth="1"/>
    <col min="31" max="31" width="5.125" style="136" customWidth="1"/>
    <col min="32" max="32" width="6.375" style="136" customWidth="1"/>
    <col min="33" max="33" width="5.25390625" style="136" customWidth="1"/>
    <col min="34" max="16384" width="9.00390625" style="138" customWidth="1"/>
  </cols>
  <sheetData>
    <row r="1" spans="1:44" ht="18" customHeight="1">
      <c r="A1" s="139" t="s">
        <v>149</v>
      </c>
      <c r="B1" s="58"/>
      <c r="C1" s="58"/>
      <c r="D1" s="57"/>
      <c r="E1" s="134"/>
      <c r="F1" s="134"/>
      <c r="G1" s="134"/>
      <c r="H1" s="135"/>
      <c r="I1" s="135"/>
      <c r="N1" s="135"/>
      <c r="O1" s="135"/>
      <c r="R1" s="139" t="s">
        <v>150</v>
      </c>
      <c r="S1" s="135"/>
      <c r="AA1" s="57"/>
      <c r="AB1" s="57"/>
      <c r="AC1" s="57"/>
      <c r="AH1" s="137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34" ht="18" customHeight="1">
      <c r="A2" s="134"/>
      <c r="B2" s="134"/>
      <c r="C2" s="134"/>
      <c r="D2" s="134"/>
      <c r="E2" s="134"/>
      <c r="F2" s="134"/>
      <c r="G2" s="134"/>
      <c r="Q2" s="141" t="s">
        <v>151</v>
      </c>
      <c r="AC2" s="142" t="s">
        <v>152</v>
      </c>
      <c r="AD2"/>
      <c r="AF2" s="57"/>
      <c r="AG2" s="141" t="s">
        <v>151</v>
      </c>
      <c r="AH2" s="137"/>
    </row>
    <row r="3" spans="1:34" ht="15.75" customHeight="1">
      <c r="A3" s="143"/>
      <c r="B3" s="368" t="s">
        <v>153</v>
      </c>
      <c r="C3" s="317"/>
      <c r="D3" s="369" t="s">
        <v>170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1"/>
      <c r="R3" s="365" t="s">
        <v>154</v>
      </c>
      <c r="S3" s="366"/>
      <c r="T3" s="366"/>
      <c r="U3" s="367"/>
      <c r="V3" s="369" t="s">
        <v>42</v>
      </c>
      <c r="W3" s="372"/>
      <c r="X3" s="372"/>
      <c r="Y3" s="372"/>
      <c r="Z3" s="372"/>
      <c r="AA3" s="373"/>
      <c r="AB3" s="369" t="s">
        <v>155</v>
      </c>
      <c r="AC3" s="370"/>
      <c r="AD3" s="370"/>
      <c r="AE3" s="370"/>
      <c r="AF3" s="370"/>
      <c r="AG3" s="371"/>
      <c r="AH3" s="137"/>
    </row>
    <row r="4" spans="1:34" ht="15.75" customHeight="1">
      <c r="A4" s="144" t="s">
        <v>156</v>
      </c>
      <c r="B4" s="318"/>
      <c r="C4" s="320"/>
      <c r="D4" s="145" t="s">
        <v>43</v>
      </c>
      <c r="E4" s="146"/>
      <c r="F4" s="145" t="s">
        <v>169</v>
      </c>
      <c r="G4" s="146"/>
      <c r="H4" s="145" t="s">
        <v>45</v>
      </c>
      <c r="I4" s="146"/>
      <c r="J4" s="145" t="s">
        <v>46</v>
      </c>
      <c r="K4" s="146"/>
      <c r="L4" s="147" t="s">
        <v>157</v>
      </c>
      <c r="M4" s="147"/>
      <c r="N4" s="369" t="s">
        <v>158</v>
      </c>
      <c r="O4" s="371"/>
      <c r="P4" s="148" t="s">
        <v>47</v>
      </c>
      <c r="Q4" s="148"/>
      <c r="R4" s="148" t="s">
        <v>50</v>
      </c>
      <c r="S4" s="148"/>
      <c r="T4" s="148" t="s">
        <v>51</v>
      </c>
      <c r="U4" s="148"/>
      <c r="V4" s="148" t="s">
        <v>43</v>
      </c>
      <c r="W4" s="148"/>
      <c r="X4" s="148" t="s">
        <v>48</v>
      </c>
      <c r="Y4" s="148"/>
      <c r="Z4" s="148" t="s">
        <v>49</v>
      </c>
      <c r="AA4" s="148"/>
      <c r="AB4" s="145" t="s">
        <v>159</v>
      </c>
      <c r="AC4" s="145"/>
      <c r="AD4" s="369" t="s">
        <v>160</v>
      </c>
      <c r="AE4" s="371"/>
      <c r="AF4" s="369" t="s">
        <v>161</v>
      </c>
      <c r="AG4" s="371"/>
      <c r="AH4" s="149"/>
    </row>
    <row r="5" spans="1:34" ht="15.75" customHeight="1">
      <c r="A5" s="150"/>
      <c r="B5" s="151" t="s">
        <v>52</v>
      </c>
      <c r="C5" s="151" t="s">
        <v>162</v>
      </c>
      <c r="D5" s="150" t="s">
        <v>52</v>
      </c>
      <c r="E5" s="151" t="s">
        <v>162</v>
      </c>
      <c r="F5" s="150" t="s">
        <v>52</v>
      </c>
      <c r="G5" s="151" t="s">
        <v>162</v>
      </c>
      <c r="H5" s="150" t="s">
        <v>52</v>
      </c>
      <c r="I5" s="151" t="s">
        <v>162</v>
      </c>
      <c r="J5" s="152" t="s">
        <v>52</v>
      </c>
      <c r="K5" s="151" t="s">
        <v>162</v>
      </c>
      <c r="L5" s="152" t="s">
        <v>52</v>
      </c>
      <c r="M5" s="151" t="s">
        <v>162</v>
      </c>
      <c r="N5" s="150" t="s">
        <v>52</v>
      </c>
      <c r="O5" s="151" t="s">
        <v>162</v>
      </c>
      <c r="P5" s="150" t="s">
        <v>52</v>
      </c>
      <c r="Q5" s="151" t="s">
        <v>162</v>
      </c>
      <c r="R5" s="150" t="s">
        <v>52</v>
      </c>
      <c r="S5" s="150" t="s">
        <v>162</v>
      </c>
      <c r="T5" s="150" t="s">
        <v>52</v>
      </c>
      <c r="U5" s="150" t="s">
        <v>162</v>
      </c>
      <c r="V5" s="150" t="s">
        <v>52</v>
      </c>
      <c r="W5" s="151" t="s">
        <v>162</v>
      </c>
      <c r="X5" s="150" t="s">
        <v>52</v>
      </c>
      <c r="Y5" s="151" t="s">
        <v>162</v>
      </c>
      <c r="Z5" s="150" t="s">
        <v>52</v>
      </c>
      <c r="AA5" s="151" t="s">
        <v>162</v>
      </c>
      <c r="AB5" s="150" t="s">
        <v>52</v>
      </c>
      <c r="AC5" s="151" t="s">
        <v>162</v>
      </c>
      <c r="AD5" s="150" t="s">
        <v>52</v>
      </c>
      <c r="AE5" s="151" t="s">
        <v>162</v>
      </c>
      <c r="AF5" s="150" t="s">
        <v>52</v>
      </c>
      <c r="AG5" s="151" t="s">
        <v>162</v>
      </c>
      <c r="AH5" s="149"/>
    </row>
    <row r="6" spans="1:34" ht="15.75" customHeight="1">
      <c r="A6" s="153" t="s">
        <v>163</v>
      </c>
      <c r="B6" s="154">
        <f>D6++V6+AB6</f>
        <v>38278</v>
      </c>
      <c r="C6" s="154">
        <f>E6++W6+AC6</f>
        <v>343</v>
      </c>
      <c r="D6" s="154">
        <f>F6+H6+J6+N6+P6+L6+R6+T6</f>
        <v>36739</v>
      </c>
      <c r="E6" s="154">
        <f>G6+I6+K6+O6+Q6+M6+S6+U6</f>
        <v>316</v>
      </c>
      <c r="F6" s="154">
        <v>17486</v>
      </c>
      <c r="G6" s="154">
        <v>20</v>
      </c>
      <c r="H6" s="154">
        <v>15565</v>
      </c>
      <c r="I6" s="154">
        <v>233</v>
      </c>
      <c r="J6" s="154">
        <v>542</v>
      </c>
      <c r="K6" s="154">
        <v>2</v>
      </c>
      <c r="L6" s="65">
        <v>0</v>
      </c>
      <c r="M6" s="65">
        <v>0</v>
      </c>
      <c r="N6" s="154">
        <v>3146</v>
      </c>
      <c r="O6" s="154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4">
        <f>+X6+Z6</f>
        <v>411</v>
      </c>
      <c r="W6" s="154">
        <f>+Y6+AA6</f>
        <v>3</v>
      </c>
      <c r="X6" s="65">
        <v>0</v>
      </c>
      <c r="Y6" s="65">
        <v>0</v>
      </c>
      <c r="Z6" s="154">
        <v>411</v>
      </c>
      <c r="AA6" s="154">
        <v>3</v>
      </c>
      <c r="AB6" s="154">
        <f>AD6+AF6</f>
        <v>1128</v>
      </c>
      <c r="AC6" s="154">
        <f>AE6+AG6</f>
        <v>24</v>
      </c>
      <c r="AD6" s="154">
        <v>768</v>
      </c>
      <c r="AE6" s="154">
        <v>14</v>
      </c>
      <c r="AF6" s="154">
        <v>360</v>
      </c>
      <c r="AG6" s="154">
        <v>10</v>
      </c>
      <c r="AH6" s="155"/>
    </row>
    <row r="7" spans="1:34" ht="15.75" customHeight="1">
      <c r="A7" s="153" t="s">
        <v>164</v>
      </c>
      <c r="B7" s="154">
        <v>38022</v>
      </c>
      <c r="C7" s="154">
        <v>349</v>
      </c>
      <c r="D7" s="154">
        <v>35115</v>
      </c>
      <c r="E7" s="154">
        <v>330</v>
      </c>
      <c r="F7" s="154">
        <v>10083</v>
      </c>
      <c r="G7" s="154">
        <v>13</v>
      </c>
      <c r="H7" s="154">
        <v>19609</v>
      </c>
      <c r="I7" s="154">
        <v>247</v>
      </c>
      <c r="J7" s="154">
        <v>523</v>
      </c>
      <c r="K7" s="154">
        <v>1</v>
      </c>
      <c r="L7" s="65">
        <v>0</v>
      </c>
      <c r="M7" s="65">
        <v>0</v>
      </c>
      <c r="N7" s="154">
        <v>4900</v>
      </c>
      <c r="O7" s="154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4">
        <v>2162</v>
      </c>
      <c r="W7" s="154">
        <v>7</v>
      </c>
      <c r="X7" s="154">
        <v>1482</v>
      </c>
      <c r="Y7" s="154">
        <v>3</v>
      </c>
      <c r="Z7" s="154">
        <v>680</v>
      </c>
      <c r="AA7" s="154">
        <v>4</v>
      </c>
      <c r="AB7" s="154">
        <v>745</v>
      </c>
      <c r="AC7" s="154">
        <v>12</v>
      </c>
      <c r="AD7" s="156">
        <v>175</v>
      </c>
      <c r="AE7" s="156">
        <v>4</v>
      </c>
      <c r="AF7" s="154">
        <v>570</v>
      </c>
      <c r="AG7" s="154">
        <v>8</v>
      </c>
      <c r="AH7" s="155"/>
    </row>
    <row r="8" spans="1:34" ht="15.75" customHeight="1">
      <c r="A8" s="153" t="s">
        <v>104</v>
      </c>
      <c r="B8" s="154">
        <v>61315</v>
      </c>
      <c r="C8" s="154">
        <v>464</v>
      </c>
      <c r="D8" s="154">
        <v>58284</v>
      </c>
      <c r="E8" s="154">
        <v>427</v>
      </c>
      <c r="F8" s="154">
        <v>29071</v>
      </c>
      <c r="G8" s="154">
        <v>32</v>
      </c>
      <c r="H8" s="154">
        <v>22505</v>
      </c>
      <c r="I8" s="154">
        <v>317</v>
      </c>
      <c r="J8" s="154">
        <v>1667</v>
      </c>
      <c r="K8" s="154">
        <v>5</v>
      </c>
      <c r="L8" s="65">
        <v>0</v>
      </c>
      <c r="M8" s="65">
        <v>0</v>
      </c>
      <c r="N8" s="154">
        <v>5041</v>
      </c>
      <c r="O8" s="154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4">
        <v>1114</v>
      </c>
      <c r="W8" s="154">
        <v>5</v>
      </c>
      <c r="X8" s="154">
        <v>300</v>
      </c>
      <c r="Y8" s="154">
        <v>1</v>
      </c>
      <c r="Z8" s="154">
        <v>814</v>
      </c>
      <c r="AA8" s="154">
        <v>4</v>
      </c>
      <c r="AB8" s="154">
        <v>1917</v>
      </c>
      <c r="AC8" s="154">
        <v>32</v>
      </c>
      <c r="AD8" s="154">
        <v>1104</v>
      </c>
      <c r="AE8" s="154">
        <v>24</v>
      </c>
      <c r="AF8" s="154">
        <v>813</v>
      </c>
      <c r="AG8" s="154">
        <v>8</v>
      </c>
      <c r="AH8" s="155"/>
    </row>
    <row r="9" spans="1:34" s="169" customFormat="1" ht="15.75" customHeight="1">
      <c r="A9" s="153" t="s">
        <v>165</v>
      </c>
      <c r="B9" s="154">
        <v>72931</v>
      </c>
      <c r="C9" s="154">
        <v>629</v>
      </c>
      <c r="D9" s="154">
        <v>70323</v>
      </c>
      <c r="E9" s="154">
        <v>607</v>
      </c>
      <c r="F9" s="154">
        <v>32658</v>
      </c>
      <c r="G9" s="154">
        <v>41</v>
      </c>
      <c r="H9" s="154">
        <v>29699</v>
      </c>
      <c r="I9" s="154">
        <v>439</v>
      </c>
      <c r="J9" s="154">
        <v>934</v>
      </c>
      <c r="K9" s="154">
        <v>3</v>
      </c>
      <c r="L9" s="65">
        <v>0</v>
      </c>
      <c r="M9" s="65">
        <v>0</v>
      </c>
      <c r="N9" s="154">
        <v>7031</v>
      </c>
      <c r="O9" s="154">
        <v>121</v>
      </c>
      <c r="P9" s="65">
        <v>0</v>
      </c>
      <c r="Q9" s="65">
        <v>0</v>
      </c>
      <c r="R9" s="65">
        <v>0</v>
      </c>
      <c r="S9" s="65">
        <v>0</v>
      </c>
      <c r="T9" s="238">
        <v>1</v>
      </c>
      <c r="U9" s="65">
        <v>3</v>
      </c>
      <c r="V9" s="154">
        <v>839</v>
      </c>
      <c r="W9" s="154">
        <v>4</v>
      </c>
      <c r="X9" s="65">
        <v>0</v>
      </c>
      <c r="Y9" s="65">
        <v>0</v>
      </c>
      <c r="Z9" s="65">
        <v>839</v>
      </c>
      <c r="AA9" s="65">
        <v>4</v>
      </c>
      <c r="AB9" s="154">
        <v>1769</v>
      </c>
      <c r="AC9" s="154">
        <v>18</v>
      </c>
      <c r="AD9" s="65">
        <v>1314</v>
      </c>
      <c r="AE9" s="65">
        <v>12</v>
      </c>
      <c r="AF9" s="154">
        <v>455</v>
      </c>
      <c r="AG9" s="154">
        <v>6</v>
      </c>
      <c r="AH9" s="168"/>
    </row>
    <row r="10" spans="1:34" s="136" customFormat="1" ht="15.75" customHeight="1">
      <c r="A10" s="153" t="s">
        <v>171</v>
      </c>
      <c r="B10" s="154">
        <v>52682</v>
      </c>
      <c r="C10" s="154">
        <v>457</v>
      </c>
      <c r="D10" s="154">
        <v>50621</v>
      </c>
      <c r="E10" s="154">
        <v>431</v>
      </c>
      <c r="F10" s="154">
        <v>10490</v>
      </c>
      <c r="G10" s="154">
        <v>10</v>
      </c>
      <c r="H10" s="154">
        <v>32671</v>
      </c>
      <c r="I10" s="154">
        <v>313</v>
      </c>
      <c r="J10" s="154">
        <v>1326</v>
      </c>
      <c r="K10" s="154">
        <v>3</v>
      </c>
      <c r="L10" s="65">
        <v>0</v>
      </c>
      <c r="M10" s="65">
        <v>0</v>
      </c>
      <c r="N10" s="154">
        <v>5705</v>
      </c>
      <c r="O10" s="154">
        <v>88</v>
      </c>
      <c r="P10" s="65">
        <v>0</v>
      </c>
      <c r="Q10" s="65">
        <v>0</v>
      </c>
      <c r="R10" s="65">
        <v>0</v>
      </c>
      <c r="S10" s="65">
        <v>0</v>
      </c>
      <c r="T10" s="238">
        <v>429</v>
      </c>
      <c r="U10" s="65">
        <v>17</v>
      </c>
      <c r="V10" s="154">
        <v>839</v>
      </c>
      <c r="W10" s="154">
        <v>4</v>
      </c>
      <c r="X10" s="65">
        <v>0</v>
      </c>
      <c r="Y10" s="65">
        <v>0</v>
      </c>
      <c r="Z10" s="65">
        <v>839</v>
      </c>
      <c r="AA10" s="65">
        <v>4</v>
      </c>
      <c r="AB10" s="154">
        <v>1222</v>
      </c>
      <c r="AC10" s="154">
        <v>22</v>
      </c>
      <c r="AD10" s="65">
        <v>973</v>
      </c>
      <c r="AE10" s="65">
        <v>20</v>
      </c>
      <c r="AF10" s="154">
        <v>249</v>
      </c>
      <c r="AG10" s="154">
        <v>2</v>
      </c>
      <c r="AH10" s="159"/>
    </row>
    <row r="11" spans="1:34" s="134" customFormat="1" ht="15.75" customHeight="1">
      <c r="A11" s="153" t="s">
        <v>175</v>
      </c>
      <c r="B11" s="154">
        <v>55542</v>
      </c>
      <c r="C11" s="154">
        <v>466</v>
      </c>
      <c r="D11" s="154">
        <v>53308</v>
      </c>
      <c r="E11" s="154">
        <v>438</v>
      </c>
      <c r="F11" s="154">
        <v>11116</v>
      </c>
      <c r="G11" s="154">
        <v>13</v>
      </c>
      <c r="H11" s="154">
        <v>34052</v>
      </c>
      <c r="I11" s="154">
        <v>329</v>
      </c>
      <c r="J11" s="154">
        <v>864</v>
      </c>
      <c r="K11" s="154">
        <v>2</v>
      </c>
      <c r="L11" s="65">
        <v>0</v>
      </c>
      <c r="M11" s="65">
        <v>0</v>
      </c>
      <c r="N11" s="154">
        <v>7199</v>
      </c>
      <c r="O11" s="154">
        <v>90</v>
      </c>
      <c r="P11" s="65">
        <v>0</v>
      </c>
      <c r="Q11" s="65">
        <v>0</v>
      </c>
      <c r="R11" s="65">
        <v>0</v>
      </c>
      <c r="S11" s="65">
        <v>0</v>
      </c>
      <c r="T11" s="238">
        <v>77</v>
      </c>
      <c r="U11" s="65">
        <v>4</v>
      </c>
      <c r="V11" s="154">
        <v>839</v>
      </c>
      <c r="W11" s="154">
        <v>4</v>
      </c>
      <c r="X11" s="65">
        <v>0</v>
      </c>
      <c r="Y11" s="65">
        <v>0</v>
      </c>
      <c r="Z11" s="65">
        <v>839</v>
      </c>
      <c r="AA11" s="65">
        <v>4</v>
      </c>
      <c r="AB11" s="154">
        <v>1395</v>
      </c>
      <c r="AC11" s="154">
        <v>24</v>
      </c>
      <c r="AD11" s="65">
        <v>521</v>
      </c>
      <c r="AE11" s="65">
        <v>18</v>
      </c>
      <c r="AF11" s="154">
        <v>874</v>
      </c>
      <c r="AG11" s="154">
        <v>6</v>
      </c>
      <c r="AH11" s="159"/>
    </row>
    <row r="12" spans="1:34" s="134" customFormat="1" ht="15.75" customHeight="1">
      <c r="A12" s="153" t="s">
        <v>176</v>
      </c>
      <c r="B12" s="154">
        <v>58267</v>
      </c>
      <c r="C12" s="154">
        <v>522</v>
      </c>
      <c r="D12" s="154">
        <v>55392</v>
      </c>
      <c r="E12" s="154">
        <v>498</v>
      </c>
      <c r="F12" s="154">
        <v>12557</v>
      </c>
      <c r="G12" s="154">
        <v>12</v>
      </c>
      <c r="H12" s="154">
        <v>35904</v>
      </c>
      <c r="I12" s="154">
        <v>381</v>
      </c>
      <c r="J12" s="154">
        <v>1295</v>
      </c>
      <c r="K12" s="154">
        <v>5</v>
      </c>
      <c r="L12" s="65">
        <v>0</v>
      </c>
      <c r="M12" s="65">
        <v>0</v>
      </c>
      <c r="N12" s="154">
        <v>5122</v>
      </c>
      <c r="O12" s="154">
        <v>90</v>
      </c>
      <c r="P12" s="65">
        <v>370</v>
      </c>
      <c r="Q12" s="65">
        <v>1</v>
      </c>
      <c r="R12" s="65">
        <v>0</v>
      </c>
      <c r="S12" s="65">
        <v>0</v>
      </c>
      <c r="T12" s="238">
        <v>144</v>
      </c>
      <c r="U12" s="65">
        <v>9</v>
      </c>
      <c r="V12" s="154">
        <v>839</v>
      </c>
      <c r="W12" s="154">
        <v>4</v>
      </c>
      <c r="X12" s="65">
        <v>0</v>
      </c>
      <c r="Y12" s="65">
        <v>0</v>
      </c>
      <c r="Z12" s="65">
        <v>839</v>
      </c>
      <c r="AA12" s="65">
        <v>4</v>
      </c>
      <c r="AB12" s="154">
        <v>2036</v>
      </c>
      <c r="AC12" s="154">
        <v>20</v>
      </c>
      <c r="AD12" s="65">
        <v>2036</v>
      </c>
      <c r="AE12" s="65">
        <v>20</v>
      </c>
      <c r="AF12" s="154">
        <v>0</v>
      </c>
      <c r="AG12" s="154">
        <v>0</v>
      </c>
      <c r="AH12" s="159"/>
    </row>
    <row r="13" spans="1:48" s="134" customFormat="1" ht="15.75" customHeight="1">
      <c r="A13" s="278" t="s">
        <v>189</v>
      </c>
      <c r="B13" s="249">
        <f aca="true" t="shared" si="0" ref="B13:C19">D13++V13+AB13</f>
        <v>19831</v>
      </c>
      <c r="C13" s="249">
        <f t="shared" si="0"/>
        <v>219</v>
      </c>
      <c r="D13" s="249">
        <f aca="true" t="shared" si="1" ref="D13:E19">F13+H13+J13+N13+P13+L13+R13+T13</f>
        <v>19667</v>
      </c>
      <c r="E13" s="249">
        <f t="shared" si="1"/>
        <v>217</v>
      </c>
      <c r="F13" s="249">
        <v>0</v>
      </c>
      <c r="G13" s="249">
        <v>0</v>
      </c>
      <c r="H13" s="249">
        <v>17637</v>
      </c>
      <c r="I13" s="249">
        <v>171</v>
      </c>
      <c r="J13" s="249">
        <v>0</v>
      </c>
      <c r="K13" s="249">
        <v>0</v>
      </c>
      <c r="L13" s="250">
        <v>0</v>
      </c>
      <c r="M13" s="250">
        <v>0</v>
      </c>
      <c r="N13" s="249">
        <v>1991</v>
      </c>
      <c r="O13" s="249">
        <v>44</v>
      </c>
      <c r="P13" s="250">
        <v>0</v>
      </c>
      <c r="Q13" s="250">
        <v>0</v>
      </c>
      <c r="R13" s="250">
        <v>0</v>
      </c>
      <c r="S13" s="250">
        <v>0</v>
      </c>
      <c r="T13" s="250">
        <v>39</v>
      </c>
      <c r="U13" s="250">
        <v>2</v>
      </c>
      <c r="V13" s="249">
        <f aca="true" t="shared" si="2" ref="V13:W20">+X13+Z13</f>
        <v>0</v>
      </c>
      <c r="W13" s="249">
        <f t="shared" si="2"/>
        <v>0</v>
      </c>
      <c r="X13" s="250">
        <v>0</v>
      </c>
      <c r="Y13" s="250">
        <v>0</v>
      </c>
      <c r="Z13" s="250">
        <v>0</v>
      </c>
      <c r="AA13" s="250">
        <v>0</v>
      </c>
      <c r="AB13" s="249">
        <f aca="true" t="shared" si="3" ref="AB13:AC20">AD13+AF13</f>
        <v>164</v>
      </c>
      <c r="AC13" s="249">
        <f t="shared" si="3"/>
        <v>2</v>
      </c>
      <c r="AD13" s="250">
        <v>164</v>
      </c>
      <c r="AE13" s="250">
        <v>2</v>
      </c>
      <c r="AF13" s="249">
        <v>0</v>
      </c>
      <c r="AG13" s="249">
        <v>0</v>
      </c>
      <c r="AH13" s="251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</row>
    <row r="14" spans="1:48" s="134" customFormat="1" ht="15.75" customHeight="1">
      <c r="A14" s="278" t="s">
        <v>190</v>
      </c>
      <c r="B14" s="249">
        <f t="shared" si="0"/>
        <v>20201</v>
      </c>
      <c r="C14" s="249">
        <f t="shared" si="0"/>
        <v>220</v>
      </c>
      <c r="D14" s="249">
        <f t="shared" si="1"/>
        <v>20037</v>
      </c>
      <c r="E14" s="249">
        <f t="shared" si="1"/>
        <v>218</v>
      </c>
      <c r="F14" s="249">
        <v>0</v>
      </c>
      <c r="G14" s="249">
        <v>0</v>
      </c>
      <c r="H14" s="249">
        <v>17637</v>
      </c>
      <c r="I14" s="249">
        <v>171</v>
      </c>
      <c r="J14" s="249">
        <v>0</v>
      </c>
      <c r="K14" s="249">
        <v>0</v>
      </c>
      <c r="L14" s="250">
        <v>0</v>
      </c>
      <c r="M14" s="250">
        <v>0</v>
      </c>
      <c r="N14" s="249">
        <v>1991</v>
      </c>
      <c r="O14" s="249">
        <v>44</v>
      </c>
      <c r="P14" s="250">
        <v>370</v>
      </c>
      <c r="Q14" s="250">
        <v>1</v>
      </c>
      <c r="R14" s="250">
        <v>0</v>
      </c>
      <c r="S14" s="250">
        <v>0</v>
      </c>
      <c r="T14" s="250">
        <v>39</v>
      </c>
      <c r="U14" s="250">
        <v>2</v>
      </c>
      <c r="V14" s="249">
        <f t="shared" si="2"/>
        <v>0</v>
      </c>
      <c r="W14" s="249">
        <f t="shared" si="2"/>
        <v>0</v>
      </c>
      <c r="X14" s="250">
        <v>0</v>
      </c>
      <c r="Y14" s="250">
        <v>0</v>
      </c>
      <c r="Z14" s="250">
        <v>0</v>
      </c>
      <c r="AA14" s="250">
        <v>0</v>
      </c>
      <c r="AB14" s="249">
        <f t="shared" si="3"/>
        <v>164</v>
      </c>
      <c r="AC14" s="249">
        <f t="shared" si="3"/>
        <v>2</v>
      </c>
      <c r="AD14" s="250">
        <v>164</v>
      </c>
      <c r="AE14" s="250">
        <v>2</v>
      </c>
      <c r="AF14" s="249">
        <v>0</v>
      </c>
      <c r="AG14" s="249">
        <v>0</v>
      </c>
      <c r="AH14" s="251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</row>
    <row r="15" spans="1:48" s="134" customFormat="1" ht="15.75" customHeight="1">
      <c r="A15" s="278" t="s">
        <v>191</v>
      </c>
      <c r="B15" s="270">
        <f t="shared" si="0"/>
        <v>23057</v>
      </c>
      <c r="C15" s="270">
        <f t="shared" si="0"/>
        <v>239</v>
      </c>
      <c r="D15" s="270">
        <f t="shared" si="1"/>
        <v>22893</v>
      </c>
      <c r="E15" s="270">
        <f t="shared" si="1"/>
        <v>237</v>
      </c>
      <c r="F15" s="270">
        <v>2139</v>
      </c>
      <c r="G15" s="270">
        <v>4</v>
      </c>
      <c r="H15" s="270">
        <v>17799</v>
      </c>
      <c r="I15" s="270">
        <v>183</v>
      </c>
      <c r="J15" s="270">
        <v>555</v>
      </c>
      <c r="K15" s="270">
        <v>3</v>
      </c>
      <c r="L15" s="271">
        <v>0</v>
      </c>
      <c r="M15" s="271">
        <v>0</v>
      </c>
      <c r="N15" s="270">
        <v>1991</v>
      </c>
      <c r="O15" s="270">
        <v>44</v>
      </c>
      <c r="P15" s="271">
        <v>370</v>
      </c>
      <c r="Q15" s="271">
        <v>1</v>
      </c>
      <c r="R15" s="271">
        <v>0</v>
      </c>
      <c r="S15" s="271">
        <v>0</v>
      </c>
      <c r="T15" s="271">
        <v>39</v>
      </c>
      <c r="U15" s="271">
        <v>2</v>
      </c>
      <c r="V15" s="270">
        <f t="shared" si="2"/>
        <v>0</v>
      </c>
      <c r="W15" s="270">
        <f t="shared" si="2"/>
        <v>0</v>
      </c>
      <c r="X15" s="271">
        <v>0</v>
      </c>
      <c r="Y15" s="271">
        <v>0</v>
      </c>
      <c r="Z15" s="271">
        <v>0</v>
      </c>
      <c r="AA15" s="271">
        <v>0</v>
      </c>
      <c r="AB15" s="270">
        <f t="shared" si="3"/>
        <v>164</v>
      </c>
      <c r="AC15" s="270">
        <f t="shared" si="3"/>
        <v>2</v>
      </c>
      <c r="AD15" s="271">
        <v>164</v>
      </c>
      <c r="AE15" s="271">
        <v>2</v>
      </c>
      <c r="AF15" s="270">
        <v>0</v>
      </c>
      <c r="AG15" s="270">
        <v>0</v>
      </c>
      <c r="AH15" s="251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</row>
    <row r="16" spans="1:48" s="134" customFormat="1" ht="15.75" customHeight="1">
      <c r="A16" s="278" t="s">
        <v>192</v>
      </c>
      <c r="B16" s="270">
        <f t="shared" si="0"/>
        <v>29131</v>
      </c>
      <c r="C16" s="270">
        <f t="shared" si="0"/>
        <v>264</v>
      </c>
      <c r="D16" s="270">
        <f t="shared" si="1"/>
        <v>27668</v>
      </c>
      <c r="E16" s="270">
        <f t="shared" si="1"/>
        <v>256</v>
      </c>
      <c r="F16" s="270">
        <v>6578</v>
      </c>
      <c r="G16" s="270">
        <v>7</v>
      </c>
      <c r="H16" s="270">
        <v>17850</v>
      </c>
      <c r="I16" s="270">
        <v>195</v>
      </c>
      <c r="J16" s="270">
        <v>832</v>
      </c>
      <c r="K16" s="270">
        <v>4</v>
      </c>
      <c r="L16" s="271">
        <v>0</v>
      </c>
      <c r="M16" s="271">
        <v>0</v>
      </c>
      <c r="N16" s="270">
        <v>1991</v>
      </c>
      <c r="O16" s="270">
        <v>44</v>
      </c>
      <c r="P16" s="271">
        <v>370</v>
      </c>
      <c r="Q16" s="271">
        <v>1</v>
      </c>
      <c r="R16" s="271">
        <v>0</v>
      </c>
      <c r="S16" s="271">
        <v>0</v>
      </c>
      <c r="T16" s="271">
        <v>47</v>
      </c>
      <c r="U16" s="271">
        <v>5</v>
      </c>
      <c r="V16" s="270">
        <f t="shared" si="2"/>
        <v>0</v>
      </c>
      <c r="W16" s="270">
        <f t="shared" si="2"/>
        <v>0</v>
      </c>
      <c r="X16" s="271">
        <v>0</v>
      </c>
      <c r="Y16" s="271">
        <v>0</v>
      </c>
      <c r="Z16" s="271">
        <v>0</v>
      </c>
      <c r="AA16" s="271">
        <v>0</v>
      </c>
      <c r="AB16" s="270">
        <f t="shared" si="3"/>
        <v>1463</v>
      </c>
      <c r="AC16" s="270">
        <f t="shared" si="3"/>
        <v>8</v>
      </c>
      <c r="AD16" s="271">
        <v>1463</v>
      </c>
      <c r="AE16" s="271">
        <v>8</v>
      </c>
      <c r="AF16" s="270">
        <v>0</v>
      </c>
      <c r="AG16" s="270">
        <v>0</v>
      </c>
      <c r="AH16" s="251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</row>
    <row r="17" spans="1:48" s="134" customFormat="1" ht="15.75" customHeight="1">
      <c r="A17" s="278" t="s">
        <v>193</v>
      </c>
      <c r="B17" s="270">
        <f t="shared" si="0"/>
        <v>53623</v>
      </c>
      <c r="C17" s="270">
        <f t="shared" si="0"/>
        <v>487</v>
      </c>
      <c r="D17" s="270">
        <f t="shared" si="1"/>
        <v>51321</v>
      </c>
      <c r="E17" s="270">
        <f t="shared" si="1"/>
        <v>475</v>
      </c>
      <c r="F17" s="270">
        <v>9415</v>
      </c>
      <c r="G17" s="270">
        <v>9</v>
      </c>
      <c r="H17" s="270">
        <v>36114</v>
      </c>
      <c r="I17" s="270">
        <v>363</v>
      </c>
      <c r="J17" s="270">
        <v>1295</v>
      </c>
      <c r="K17" s="270">
        <v>5</v>
      </c>
      <c r="L17" s="271">
        <v>0</v>
      </c>
      <c r="M17" s="271">
        <v>0</v>
      </c>
      <c r="N17" s="270">
        <v>3983</v>
      </c>
      <c r="O17" s="270">
        <v>88</v>
      </c>
      <c r="P17" s="271">
        <v>370</v>
      </c>
      <c r="Q17" s="271">
        <v>1</v>
      </c>
      <c r="R17" s="271">
        <v>0</v>
      </c>
      <c r="S17" s="271">
        <v>0</v>
      </c>
      <c r="T17" s="271">
        <v>144</v>
      </c>
      <c r="U17" s="271">
        <v>9</v>
      </c>
      <c r="V17" s="270">
        <f t="shared" si="2"/>
        <v>839</v>
      </c>
      <c r="W17" s="270">
        <f t="shared" si="2"/>
        <v>4</v>
      </c>
      <c r="X17" s="271">
        <v>0</v>
      </c>
      <c r="Y17" s="271">
        <v>0</v>
      </c>
      <c r="Z17" s="271">
        <v>839</v>
      </c>
      <c r="AA17" s="271">
        <v>4</v>
      </c>
      <c r="AB17" s="270">
        <f t="shared" si="3"/>
        <v>1463</v>
      </c>
      <c r="AC17" s="270">
        <f t="shared" si="3"/>
        <v>8</v>
      </c>
      <c r="AD17" s="271">
        <v>1463</v>
      </c>
      <c r="AE17" s="271">
        <v>8</v>
      </c>
      <c r="AF17" s="270">
        <v>0</v>
      </c>
      <c r="AG17" s="270">
        <v>0</v>
      </c>
      <c r="AH17" s="251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</row>
    <row r="18" spans="1:48" s="134" customFormat="1" ht="15.75" customHeight="1">
      <c r="A18" s="278" t="s">
        <v>194</v>
      </c>
      <c r="B18" s="270">
        <f t="shared" si="0"/>
        <v>53057</v>
      </c>
      <c r="C18" s="270">
        <f t="shared" si="0"/>
        <v>494</v>
      </c>
      <c r="D18" s="270">
        <f t="shared" si="1"/>
        <v>50755</v>
      </c>
      <c r="E18" s="270">
        <f t="shared" si="1"/>
        <v>482</v>
      </c>
      <c r="F18" s="270">
        <v>9415</v>
      </c>
      <c r="G18" s="270">
        <v>9</v>
      </c>
      <c r="H18" s="270">
        <v>35548</v>
      </c>
      <c r="I18" s="270">
        <v>370</v>
      </c>
      <c r="J18" s="270">
        <v>1295</v>
      </c>
      <c r="K18" s="270">
        <v>5</v>
      </c>
      <c r="L18" s="271">
        <v>0</v>
      </c>
      <c r="M18" s="271">
        <v>0</v>
      </c>
      <c r="N18" s="270">
        <v>3983</v>
      </c>
      <c r="O18" s="270">
        <v>88</v>
      </c>
      <c r="P18" s="271">
        <v>370</v>
      </c>
      <c r="Q18" s="271">
        <v>1</v>
      </c>
      <c r="R18" s="271">
        <v>0</v>
      </c>
      <c r="S18" s="271">
        <v>0</v>
      </c>
      <c r="T18" s="271">
        <v>144</v>
      </c>
      <c r="U18" s="271">
        <v>9</v>
      </c>
      <c r="V18" s="270">
        <f t="shared" si="2"/>
        <v>839</v>
      </c>
      <c r="W18" s="270">
        <f t="shared" si="2"/>
        <v>4</v>
      </c>
      <c r="X18" s="271">
        <v>0</v>
      </c>
      <c r="Y18" s="271">
        <v>0</v>
      </c>
      <c r="Z18" s="271">
        <v>839</v>
      </c>
      <c r="AA18" s="271">
        <v>4</v>
      </c>
      <c r="AB18" s="270">
        <f t="shared" si="3"/>
        <v>1463</v>
      </c>
      <c r="AC18" s="270">
        <f t="shared" si="3"/>
        <v>8</v>
      </c>
      <c r="AD18" s="271">
        <v>1463</v>
      </c>
      <c r="AE18" s="271">
        <v>8</v>
      </c>
      <c r="AF18" s="270">
        <v>0</v>
      </c>
      <c r="AG18" s="270">
        <v>0</v>
      </c>
      <c r="AH18" s="251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</row>
    <row r="19" spans="1:48" s="134" customFormat="1" ht="15.75" customHeight="1">
      <c r="A19" s="278" t="s">
        <v>215</v>
      </c>
      <c r="B19" s="270">
        <f t="shared" si="0"/>
        <v>54875</v>
      </c>
      <c r="C19" s="270">
        <f t="shared" si="0"/>
        <v>506</v>
      </c>
      <c r="D19" s="270">
        <f t="shared" si="1"/>
        <v>52306</v>
      </c>
      <c r="E19" s="270">
        <f t="shared" si="1"/>
        <v>490</v>
      </c>
      <c r="F19" s="270">
        <v>10525</v>
      </c>
      <c r="G19" s="270">
        <v>10</v>
      </c>
      <c r="H19" s="270">
        <v>35989</v>
      </c>
      <c r="I19" s="270">
        <v>377</v>
      </c>
      <c r="J19" s="270">
        <v>1295</v>
      </c>
      <c r="K19" s="270">
        <v>5</v>
      </c>
      <c r="L19" s="271">
        <v>0</v>
      </c>
      <c r="M19" s="271">
        <v>0</v>
      </c>
      <c r="N19" s="270">
        <v>3983</v>
      </c>
      <c r="O19" s="270">
        <v>88</v>
      </c>
      <c r="P19" s="271">
        <v>370</v>
      </c>
      <c r="Q19" s="271">
        <v>1</v>
      </c>
      <c r="R19" s="271">
        <v>0</v>
      </c>
      <c r="S19" s="271">
        <v>0</v>
      </c>
      <c r="T19" s="271">
        <v>144</v>
      </c>
      <c r="U19" s="271">
        <v>9</v>
      </c>
      <c r="V19" s="270">
        <f t="shared" si="2"/>
        <v>839</v>
      </c>
      <c r="W19" s="270">
        <f t="shared" si="2"/>
        <v>4</v>
      </c>
      <c r="X19" s="271">
        <v>0</v>
      </c>
      <c r="Y19" s="271">
        <v>0</v>
      </c>
      <c r="Z19" s="271">
        <v>839</v>
      </c>
      <c r="AA19" s="271">
        <v>4</v>
      </c>
      <c r="AB19" s="270">
        <f t="shared" si="3"/>
        <v>1730</v>
      </c>
      <c r="AC19" s="270">
        <f t="shared" si="3"/>
        <v>12</v>
      </c>
      <c r="AD19" s="271">
        <v>1730</v>
      </c>
      <c r="AE19" s="271">
        <v>12</v>
      </c>
      <c r="AF19" s="270">
        <v>0</v>
      </c>
      <c r="AG19" s="270">
        <v>0</v>
      </c>
      <c r="AH19" s="251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</row>
    <row r="20" spans="1:48" s="134" customFormat="1" ht="15.75" customHeight="1">
      <c r="A20" s="278" t="s">
        <v>219</v>
      </c>
      <c r="B20" s="270">
        <f aca="true" t="shared" si="4" ref="B20:C22">D20++V20+AB20</f>
        <v>57034</v>
      </c>
      <c r="C20" s="270">
        <f t="shared" si="4"/>
        <v>515</v>
      </c>
      <c r="D20" s="270">
        <f aca="true" t="shared" si="5" ref="D20:E22">F20+H20+J20+N20+P20+L20+R20+T20</f>
        <v>54264</v>
      </c>
      <c r="E20" s="270">
        <f t="shared" si="5"/>
        <v>493</v>
      </c>
      <c r="F20" s="270">
        <v>12557</v>
      </c>
      <c r="G20" s="270">
        <v>12</v>
      </c>
      <c r="H20" s="270">
        <v>35915</v>
      </c>
      <c r="I20" s="270">
        <v>378</v>
      </c>
      <c r="J20" s="270">
        <v>1295</v>
      </c>
      <c r="K20" s="270">
        <v>5</v>
      </c>
      <c r="L20" s="271">
        <v>0</v>
      </c>
      <c r="M20" s="271">
        <v>0</v>
      </c>
      <c r="N20" s="270">
        <v>3983</v>
      </c>
      <c r="O20" s="270">
        <v>88</v>
      </c>
      <c r="P20" s="271">
        <v>370</v>
      </c>
      <c r="Q20" s="271">
        <v>1</v>
      </c>
      <c r="R20" s="271">
        <v>0</v>
      </c>
      <c r="S20" s="271">
        <v>0</v>
      </c>
      <c r="T20" s="271">
        <v>144</v>
      </c>
      <c r="U20" s="271">
        <v>9</v>
      </c>
      <c r="V20" s="270">
        <f t="shared" si="2"/>
        <v>839</v>
      </c>
      <c r="W20" s="270">
        <f t="shared" si="2"/>
        <v>4</v>
      </c>
      <c r="X20" s="271">
        <v>0</v>
      </c>
      <c r="Y20" s="271">
        <v>0</v>
      </c>
      <c r="Z20" s="271">
        <v>839</v>
      </c>
      <c r="AA20" s="271">
        <v>4</v>
      </c>
      <c r="AB20" s="270">
        <f t="shared" si="3"/>
        <v>1931</v>
      </c>
      <c r="AC20" s="270">
        <f t="shared" si="3"/>
        <v>18</v>
      </c>
      <c r="AD20" s="271">
        <v>1931</v>
      </c>
      <c r="AE20" s="271">
        <v>18</v>
      </c>
      <c r="AF20" s="270">
        <v>0</v>
      </c>
      <c r="AG20" s="270">
        <v>0</v>
      </c>
      <c r="AH20" s="251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</row>
    <row r="21" spans="1:48" s="134" customFormat="1" ht="15.75" customHeight="1">
      <c r="A21" s="278" t="s">
        <v>222</v>
      </c>
      <c r="B21" s="270">
        <f t="shared" si="4"/>
        <v>58180</v>
      </c>
      <c r="C21" s="270">
        <f t="shared" si="4"/>
        <v>519</v>
      </c>
      <c r="D21" s="270">
        <f t="shared" si="5"/>
        <v>55410</v>
      </c>
      <c r="E21" s="270">
        <f t="shared" si="5"/>
        <v>497</v>
      </c>
      <c r="F21" s="270">
        <v>12557</v>
      </c>
      <c r="G21" s="270">
        <v>12</v>
      </c>
      <c r="H21" s="270">
        <v>35922</v>
      </c>
      <c r="I21" s="270">
        <v>380</v>
      </c>
      <c r="J21" s="270">
        <v>1295</v>
      </c>
      <c r="K21" s="270">
        <v>5</v>
      </c>
      <c r="L21" s="271">
        <v>0</v>
      </c>
      <c r="M21" s="271">
        <v>0</v>
      </c>
      <c r="N21" s="270">
        <v>5122</v>
      </c>
      <c r="O21" s="270">
        <v>90</v>
      </c>
      <c r="P21" s="271">
        <v>370</v>
      </c>
      <c r="Q21" s="271">
        <v>1</v>
      </c>
      <c r="R21" s="271">
        <v>0</v>
      </c>
      <c r="S21" s="271">
        <v>0</v>
      </c>
      <c r="T21" s="271">
        <v>144</v>
      </c>
      <c r="U21" s="271">
        <v>9</v>
      </c>
      <c r="V21" s="270">
        <v>839</v>
      </c>
      <c r="W21" s="270">
        <v>4</v>
      </c>
      <c r="X21" s="271">
        <v>0</v>
      </c>
      <c r="Y21" s="271">
        <v>0</v>
      </c>
      <c r="Z21" s="271">
        <v>839</v>
      </c>
      <c r="AA21" s="271">
        <v>4</v>
      </c>
      <c r="AB21" s="270">
        <v>1931</v>
      </c>
      <c r="AC21" s="270">
        <v>18</v>
      </c>
      <c r="AD21" s="271">
        <v>1931</v>
      </c>
      <c r="AE21" s="271">
        <v>18</v>
      </c>
      <c r="AF21" s="270">
        <v>0</v>
      </c>
      <c r="AG21" s="270">
        <v>0</v>
      </c>
      <c r="AH21" s="251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</row>
    <row r="22" spans="1:48" s="134" customFormat="1" ht="15.75" customHeight="1">
      <c r="A22" s="278" t="s">
        <v>225</v>
      </c>
      <c r="B22" s="270">
        <f t="shared" si="4"/>
        <v>58267</v>
      </c>
      <c r="C22" s="270">
        <f t="shared" si="4"/>
        <v>522</v>
      </c>
      <c r="D22" s="270">
        <f t="shared" si="5"/>
        <v>55392</v>
      </c>
      <c r="E22" s="270">
        <f t="shared" si="5"/>
        <v>498</v>
      </c>
      <c r="F22" s="270">
        <v>12557</v>
      </c>
      <c r="G22" s="270">
        <v>12</v>
      </c>
      <c r="H22" s="270">
        <v>35904</v>
      </c>
      <c r="I22" s="270">
        <v>381</v>
      </c>
      <c r="J22" s="270">
        <v>1295</v>
      </c>
      <c r="K22" s="270">
        <v>5</v>
      </c>
      <c r="L22" s="271">
        <v>0</v>
      </c>
      <c r="M22" s="271">
        <v>0</v>
      </c>
      <c r="N22" s="270">
        <v>5122</v>
      </c>
      <c r="O22" s="270">
        <v>90</v>
      </c>
      <c r="P22" s="271">
        <v>370</v>
      </c>
      <c r="Q22" s="271">
        <v>1</v>
      </c>
      <c r="R22" s="271">
        <v>0</v>
      </c>
      <c r="S22" s="271">
        <v>0</v>
      </c>
      <c r="T22" s="271">
        <v>144</v>
      </c>
      <c r="U22" s="271">
        <v>9</v>
      </c>
      <c r="V22" s="270">
        <v>839</v>
      </c>
      <c r="W22" s="270">
        <v>4</v>
      </c>
      <c r="X22" s="271">
        <v>0</v>
      </c>
      <c r="Y22" s="271">
        <v>0</v>
      </c>
      <c r="Z22" s="271">
        <v>839</v>
      </c>
      <c r="AA22" s="271">
        <v>4</v>
      </c>
      <c r="AB22" s="270">
        <f>AD22+AF22</f>
        <v>2036</v>
      </c>
      <c r="AC22" s="270">
        <f>AE22+AG22</f>
        <v>20</v>
      </c>
      <c r="AD22" s="271">
        <v>2036</v>
      </c>
      <c r="AE22" s="271">
        <v>20</v>
      </c>
      <c r="AF22" s="270">
        <v>0</v>
      </c>
      <c r="AG22" s="270">
        <v>0</v>
      </c>
      <c r="AH22" s="251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</row>
    <row r="23" spans="1:48" s="134" customFormat="1" ht="15.75" customHeight="1">
      <c r="A23" s="153" t="s">
        <v>227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1"/>
      <c r="M23" s="271"/>
      <c r="N23" s="270"/>
      <c r="O23" s="270"/>
      <c r="P23" s="271"/>
      <c r="Q23" s="271"/>
      <c r="R23" s="271"/>
      <c r="S23" s="271"/>
      <c r="T23" s="271"/>
      <c r="U23" s="271"/>
      <c r="V23" s="270"/>
      <c r="W23" s="270"/>
      <c r="X23" s="271"/>
      <c r="Y23" s="271"/>
      <c r="Z23" s="271"/>
      <c r="AA23" s="271"/>
      <c r="AB23" s="270"/>
      <c r="AC23" s="270"/>
      <c r="AD23" s="271"/>
      <c r="AE23" s="271"/>
      <c r="AF23" s="270"/>
      <c r="AG23" s="270"/>
      <c r="AH23" s="251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</row>
    <row r="24" spans="1:48" s="134" customFormat="1" ht="15.75" customHeight="1">
      <c r="A24" s="278" t="s">
        <v>229</v>
      </c>
      <c r="B24" s="270">
        <f aca="true" t="shared" si="6" ref="B24:C26">D24++V24+AB24</f>
        <v>19939</v>
      </c>
      <c r="C24" s="270">
        <f t="shared" si="6"/>
        <v>212</v>
      </c>
      <c r="D24" s="270">
        <f aca="true" t="shared" si="7" ref="D24:E26">F24+H24+J24+N24+P24+L24+R24+T24</f>
        <v>19939</v>
      </c>
      <c r="E24" s="270">
        <f t="shared" si="7"/>
        <v>212</v>
      </c>
      <c r="F24" s="270">
        <v>0</v>
      </c>
      <c r="G24" s="270">
        <v>0</v>
      </c>
      <c r="H24" s="270">
        <v>17851</v>
      </c>
      <c r="I24" s="270">
        <v>162</v>
      </c>
      <c r="J24" s="270">
        <v>0</v>
      </c>
      <c r="K24" s="270">
        <v>0</v>
      </c>
      <c r="L24" s="271">
        <v>0</v>
      </c>
      <c r="M24" s="271">
        <v>0</v>
      </c>
      <c r="N24" s="270">
        <v>1991</v>
      </c>
      <c r="O24" s="270">
        <v>46</v>
      </c>
      <c r="P24" s="271">
        <v>0</v>
      </c>
      <c r="Q24" s="271">
        <v>0</v>
      </c>
      <c r="R24" s="271">
        <v>0</v>
      </c>
      <c r="S24" s="271">
        <v>0</v>
      </c>
      <c r="T24" s="271">
        <v>97</v>
      </c>
      <c r="U24" s="271">
        <v>4</v>
      </c>
      <c r="V24" s="270">
        <f aca="true" t="shared" si="8" ref="V24:W26">+X24+Z24</f>
        <v>0</v>
      </c>
      <c r="W24" s="270">
        <f t="shared" si="8"/>
        <v>0</v>
      </c>
      <c r="X24" s="271">
        <v>0</v>
      </c>
      <c r="Y24" s="271">
        <v>0</v>
      </c>
      <c r="Z24" s="271">
        <v>0</v>
      </c>
      <c r="AA24" s="271">
        <v>0</v>
      </c>
      <c r="AB24" s="270">
        <f aca="true" t="shared" si="9" ref="AB24:AC27">AD24+AF24</f>
        <v>0</v>
      </c>
      <c r="AC24" s="270">
        <f t="shared" si="9"/>
        <v>0</v>
      </c>
      <c r="AD24" s="271">
        <v>0</v>
      </c>
      <c r="AE24" s="271">
        <v>0</v>
      </c>
      <c r="AF24" s="270">
        <v>0</v>
      </c>
      <c r="AG24" s="270">
        <v>0</v>
      </c>
      <c r="AH24" s="251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s="134" customFormat="1" ht="15.75" customHeight="1">
      <c r="A25" s="278" t="s">
        <v>234</v>
      </c>
      <c r="B25" s="270">
        <f t="shared" si="6"/>
        <v>20064</v>
      </c>
      <c r="C25" s="270">
        <f t="shared" si="6"/>
        <v>216</v>
      </c>
      <c r="D25" s="270">
        <f t="shared" si="7"/>
        <v>19994</v>
      </c>
      <c r="E25" s="270">
        <f t="shared" si="7"/>
        <v>214</v>
      </c>
      <c r="F25" s="270">
        <v>0</v>
      </c>
      <c r="G25" s="270">
        <v>0</v>
      </c>
      <c r="H25" s="270">
        <v>17851</v>
      </c>
      <c r="I25" s="270">
        <v>162</v>
      </c>
      <c r="J25" s="270">
        <v>0</v>
      </c>
      <c r="K25" s="270">
        <v>0</v>
      </c>
      <c r="L25" s="271">
        <v>0</v>
      </c>
      <c r="M25" s="271">
        <v>0</v>
      </c>
      <c r="N25" s="270">
        <v>2080</v>
      </c>
      <c r="O25" s="270">
        <v>47</v>
      </c>
      <c r="P25" s="271">
        <v>0</v>
      </c>
      <c r="Q25" s="271">
        <v>0</v>
      </c>
      <c r="R25" s="271">
        <v>0</v>
      </c>
      <c r="S25" s="271">
        <v>0</v>
      </c>
      <c r="T25" s="271">
        <v>63</v>
      </c>
      <c r="U25" s="271">
        <v>5</v>
      </c>
      <c r="V25" s="270">
        <f t="shared" si="8"/>
        <v>0</v>
      </c>
      <c r="W25" s="270">
        <f t="shared" si="8"/>
        <v>0</v>
      </c>
      <c r="X25" s="271">
        <v>0</v>
      </c>
      <c r="Y25" s="271">
        <v>0</v>
      </c>
      <c r="Z25" s="271">
        <v>0</v>
      </c>
      <c r="AA25" s="271">
        <v>0</v>
      </c>
      <c r="AB25" s="270">
        <f t="shared" si="9"/>
        <v>70</v>
      </c>
      <c r="AC25" s="270">
        <f t="shared" si="9"/>
        <v>2</v>
      </c>
      <c r="AD25" s="271">
        <v>70</v>
      </c>
      <c r="AE25" s="271">
        <v>2</v>
      </c>
      <c r="AF25" s="270">
        <v>0</v>
      </c>
      <c r="AG25" s="270">
        <v>0</v>
      </c>
      <c r="AH25" s="251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</row>
    <row r="26" spans="1:48" s="134" customFormat="1" ht="15.75" customHeight="1">
      <c r="A26" s="278" t="s">
        <v>238</v>
      </c>
      <c r="B26" s="270">
        <f t="shared" si="6"/>
        <v>21451</v>
      </c>
      <c r="C26" s="270">
        <f t="shared" si="6"/>
        <v>217</v>
      </c>
      <c r="D26" s="270">
        <f t="shared" si="7"/>
        <v>19994</v>
      </c>
      <c r="E26" s="270">
        <f t="shared" si="7"/>
        <v>214</v>
      </c>
      <c r="F26" s="270">
        <v>0</v>
      </c>
      <c r="G26" s="270">
        <v>0</v>
      </c>
      <c r="H26" s="270">
        <v>17851</v>
      </c>
      <c r="I26" s="270">
        <v>162</v>
      </c>
      <c r="J26" s="270">
        <v>0</v>
      </c>
      <c r="K26" s="270">
        <v>0</v>
      </c>
      <c r="L26" s="271">
        <v>0</v>
      </c>
      <c r="M26" s="271">
        <v>0</v>
      </c>
      <c r="N26" s="270">
        <v>2080</v>
      </c>
      <c r="O26" s="270">
        <v>47</v>
      </c>
      <c r="P26" s="271">
        <v>0</v>
      </c>
      <c r="Q26" s="271">
        <v>0</v>
      </c>
      <c r="R26" s="271">
        <v>0</v>
      </c>
      <c r="S26" s="271">
        <v>0</v>
      </c>
      <c r="T26" s="271">
        <v>63</v>
      </c>
      <c r="U26" s="271">
        <v>5</v>
      </c>
      <c r="V26" s="270">
        <f t="shared" si="8"/>
        <v>1387</v>
      </c>
      <c r="W26" s="270">
        <f t="shared" si="8"/>
        <v>1</v>
      </c>
      <c r="X26" s="271">
        <v>1387</v>
      </c>
      <c r="Y26" s="271">
        <v>1</v>
      </c>
      <c r="Z26" s="271">
        <v>0</v>
      </c>
      <c r="AA26" s="271">
        <v>0</v>
      </c>
      <c r="AB26" s="270">
        <f>AD26+AF26</f>
        <v>70</v>
      </c>
      <c r="AC26" s="270">
        <f>AE26+AG26</f>
        <v>2</v>
      </c>
      <c r="AD26" s="271">
        <v>70</v>
      </c>
      <c r="AE26" s="271">
        <v>2</v>
      </c>
      <c r="AF26" s="270">
        <v>0</v>
      </c>
      <c r="AG26" s="270">
        <v>0</v>
      </c>
      <c r="AH26" s="251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</row>
    <row r="27" spans="1:34" s="171" customFormat="1" ht="15.75" customHeight="1">
      <c r="A27" s="206" t="s">
        <v>11</v>
      </c>
      <c r="B27" s="255"/>
      <c r="C27" s="255"/>
      <c r="D27" s="256">
        <f>F27+H27+J27+L27+N27+P27+R27+T27</f>
        <v>100</v>
      </c>
      <c r="E27" s="256">
        <f>G27+I27+K27+M27+O27+Q27+S27+U27</f>
        <v>100</v>
      </c>
      <c r="F27" s="257">
        <f>ROUND(F26/$D$26*100,2)</f>
        <v>0</v>
      </c>
      <c r="G27" s="257">
        <f>ROUND(G26/$E$26*100,2)</f>
        <v>0</v>
      </c>
      <c r="H27" s="256">
        <f>ROUND(H26/$D$26*100,2)</f>
        <v>89.28</v>
      </c>
      <c r="I27" s="256">
        <f>ROUND(I26/$E$26*100,2)</f>
        <v>75.7</v>
      </c>
      <c r="J27" s="257">
        <f>ROUND(J26/$D$26*100,2)</f>
        <v>0</v>
      </c>
      <c r="K27" s="257">
        <f>ROUND(K26/$E$26*100,2)</f>
        <v>0</v>
      </c>
      <c r="L27" s="257">
        <f>ROUND(L26/$D$26*100,2)</f>
        <v>0</v>
      </c>
      <c r="M27" s="257">
        <f>ROUND(M26/$E$26*100,2)</f>
        <v>0</v>
      </c>
      <c r="N27" s="257">
        <f>ROUND(N26/$D$26*100,2)</f>
        <v>10.4</v>
      </c>
      <c r="O27" s="257">
        <f>ROUND(O26/$E$26*100,2)</f>
        <v>21.96</v>
      </c>
      <c r="P27" s="257">
        <f>ROUND(P26/$D$26*100,2)</f>
        <v>0</v>
      </c>
      <c r="Q27" s="257">
        <f>ROUND(Q26/$E$26*100,2)</f>
        <v>0</v>
      </c>
      <c r="R27" s="257">
        <f>ROUND(R26/$D$26*100,2)</f>
        <v>0</v>
      </c>
      <c r="S27" s="257">
        <f>ROUND(S26/$E$26*100,2)</f>
        <v>0</v>
      </c>
      <c r="T27" s="257">
        <f>ROUND(T26/$D$26*100,2)</f>
        <v>0.32</v>
      </c>
      <c r="U27" s="257">
        <f>ROUND(U26/$E$26*100,2)</f>
        <v>2.34</v>
      </c>
      <c r="V27" s="302">
        <f>X27+Z27</f>
        <v>100</v>
      </c>
      <c r="W27" s="302">
        <f>Y27+AA27</f>
        <v>100</v>
      </c>
      <c r="X27" s="303">
        <f>ROUND(X26/$V$26*100,2)</f>
        <v>100</v>
      </c>
      <c r="Y27" s="303">
        <f>ROUND(Y26/$W$26*100,2)</f>
        <v>100</v>
      </c>
      <c r="Z27" s="303">
        <f>ROUND(Z26/$V$26*100,2)</f>
        <v>0</v>
      </c>
      <c r="AA27" s="303">
        <f>ROUND(AA26/$W$26*100,2)</f>
        <v>0</v>
      </c>
      <c r="AB27" s="256">
        <f t="shared" si="9"/>
        <v>100</v>
      </c>
      <c r="AC27" s="256">
        <f t="shared" si="9"/>
        <v>100</v>
      </c>
      <c r="AD27" s="257">
        <f>ROUND(AD26/$AB$26*100,2)</f>
        <v>100</v>
      </c>
      <c r="AE27" s="257">
        <f>ROUND(AE26/$AC$26*100,2)</f>
        <v>100</v>
      </c>
      <c r="AF27" s="257">
        <f>ROUND(AF26/$AB$26*100,2)</f>
        <v>0</v>
      </c>
      <c r="AG27" s="257">
        <f>ROUND(AG26/$AC$26*100,2)</f>
        <v>0</v>
      </c>
      <c r="AH27" s="170"/>
    </row>
    <row r="28" spans="1:34" s="136" customFormat="1" ht="15.75" customHeight="1">
      <c r="A28" s="157" t="s">
        <v>166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9"/>
      <c r="AF28" s="159"/>
      <c r="AG28" s="159"/>
      <c r="AH28" s="158"/>
    </row>
    <row r="29" spans="1:44" s="136" customFormat="1" ht="15.75" customHeight="1">
      <c r="A29" s="160" t="s">
        <v>167</v>
      </c>
      <c r="B29" s="134"/>
      <c r="C29" s="134"/>
      <c r="D29" s="134"/>
      <c r="E29" s="134"/>
      <c r="F29" s="134"/>
      <c r="G29" s="134"/>
      <c r="R29" s="141"/>
      <c r="S29" s="141"/>
      <c r="AH29" s="161"/>
      <c r="AI29" s="161"/>
      <c r="AL29" s="159"/>
      <c r="AM29" s="159"/>
      <c r="AN29" s="159"/>
      <c r="AO29" s="159"/>
      <c r="AP29" s="159"/>
      <c r="AQ29" s="159"/>
      <c r="AR29" s="134"/>
    </row>
    <row r="30" spans="1:34" ht="16.5">
      <c r="A30" s="160" t="s">
        <v>168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62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/>
  <pageMargins left="0.3937007874015748" right="0.5118110236220472" top="0.6692913385826772" bottom="0.9448818897637796" header="0.7480314960629921" footer="0.74803149606299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P1">
      <pane ySplit="5" topLeftCell="BM15" activePane="bottomLeft" state="frozen"/>
      <selection pane="topLeft" activeCell="A1" sqref="A1"/>
      <selection pane="bottomLeft" activeCell="AB26" sqref="AB26"/>
    </sheetView>
  </sheetViews>
  <sheetFormatPr defaultColWidth="9.00390625" defaultRowHeight="36" customHeight="1"/>
  <cols>
    <col min="1" max="1" width="10.00390625" style="83" customWidth="1"/>
    <col min="2" max="2" width="9.625" style="83" customWidth="1"/>
    <col min="3" max="3" width="7.50390625" style="83" customWidth="1"/>
    <col min="4" max="4" width="8.875" style="83" customWidth="1"/>
    <col min="5" max="5" width="6.75390625" style="83" customWidth="1"/>
    <col min="6" max="6" width="9.00390625" style="83" customWidth="1"/>
    <col min="7" max="7" width="6.375" style="83" customWidth="1"/>
    <col min="8" max="8" width="8.25390625" style="83" customWidth="1"/>
    <col min="9" max="9" width="7.1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4.625" style="83" customWidth="1"/>
    <col min="20" max="20" width="6.375" style="83" customWidth="1"/>
    <col min="21" max="21" width="6.25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875" style="83" customWidth="1"/>
    <col min="26" max="26" width="7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7.875" style="83" bestFit="1" customWidth="1"/>
    <col min="31" max="31" width="6.75390625" style="83" bestFit="1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74" t="s">
        <v>53</v>
      </c>
      <c r="C3" s="317"/>
      <c r="D3" s="375" t="s">
        <v>64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65" t="s">
        <v>95</v>
      </c>
      <c r="S3" s="366"/>
      <c r="T3" s="366"/>
      <c r="U3" s="367"/>
      <c r="V3" s="375" t="s">
        <v>42</v>
      </c>
      <c r="W3" s="366"/>
      <c r="X3" s="366"/>
      <c r="Y3" s="366"/>
      <c r="Z3" s="366"/>
      <c r="AA3" s="367"/>
      <c r="AB3" s="375" t="s">
        <v>67</v>
      </c>
      <c r="AC3" s="376"/>
      <c r="AD3" s="376"/>
      <c r="AE3" s="376"/>
      <c r="AF3" s="376"/>
      <c r="AG3" s="377"/>
      <c r="AH3" s="32"/>
    </row>
    <row r="4" spans="1:34" ht="15.75" customHeight="1">
      <c r="A4" s="71" t="s">
        <v>70</v>
      </c>
      <c r="B4" s="318"/>
      <c r="C4" s="320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75" t="s">
        <v>54</v>
      </c>
      <c r="O4" s="377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75" t="s">
        <v>63</v>
      </c>
      <c r="AE4" s="377"/>
      <c r="AF4" s="375" t="s">
        <v>65</v>
      </c>
      <c r="AG4" s="377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102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171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175</v>
      </c>
      <c r="B11" s="102">
        <v>8717057</v>
      </c>
      <c r="C11" s="102">
        <v>132123</v>
      </c>
      <c r="D11" s="102">
        <v>8040519</v>
      </c>
      <c r="E11" s="102">
        <v>125420</v>
      </c>
      <c r="F11" s="102">
        <v>400419</v>
      </c>
      <c r="G11" s="102">
        <v>456</v>
      </c>
      <c r="H11" s="102">
        <v>6973482</v>
      </c>
      <c r="I11" s="102">
        <v>108394</v>
      </c>
      <c r="J11" s="102">
        <v>59640</v>
      </c>
      <c r="K11" s="102">
        <v>1387</v>
      </c>
      <c r="L11" s="102">
        <v>137</v>
      </c>
      <c r="M11" s="102">
        <v>12</v>
      </c>
      <c r="N11" s="102">
        <v>427153</v>
      </c>
      <c r="O11" s="102">
        <v>11622</v>
      </c>
      <c r="P11" s="102">
        <v>88058</v>
      </c>
      <c r="Q11" s="102">
        <v>119</v>
      </c>
      <c r="R11" s="102">
        <v>37335</v>
      </c>
      <c r="S11" s="102">
        <v>104</v>
      </c>
      <c r="T11" s="102">
        <v>54295</v>
      </c>
      <c r="U11" s="102">
        <v>3326</v>
      </c>
      <c r="V11" s="102">
        <v>483662</v>
      </c>
      <c r="W11" s="102">
        <v>4198</v>
      </c>
      <c r="X11" s="102">
        <v>217980</v>
      </c>
      <c r="Y11" s="102">
        <v>428</v>
      </c>
      <c r="Z11" s="102">
        <v>265682</v>
      </c>
      <c r="AA11" s="102">
        <v>3770</v>
      </c>
      <c r="AB11" s="102">
        <v>192876</v>
      </c>
      <c r="AC11" s="102">
        <v>2505</v>
      </c>
      <c r="AD11" s="103">
        <v>164255</v>
      </c>
      <c r="AE11" s="103">
        <v>2018</v>
      </c>
      <c r="AF11" s="102">
        <v>28621</v>
      </c>
      <c r="AG11" s="102">
        <v>487</v>
      </c>
      <c r="AH11" s="35"/>
    </row>
    <row r="12" spans="1:34" ht="15.75" customHeight="1">
      <c r="A12" s="118" t="s">
        <v>176</v>
      </c>
      <c r="B12" s="288">
        <f>D12++V12+AB12</f>
        <v>10097046</v>
      </c>
      <c r="C12" s="288">
        <f>E12++W12+AC12</f>
        <v>143967</v>
      </c>
      <c r="D12" s="288">
        <f>F12+H12+J12+N12+P12+L12+R12+T12</f>
        <v>9365667</v>
      </c>
      <c r="E12" s="288">
        <f>G12+I12+K12+O12+Q12+M12+S12+U12</f>
        <v>137264</v>
      </c>
      <c r="F12" s="288">
        <v>348261</v>
      </c>
      <c r="G12" s="288">
        <v>395</v>
      </c>
      <c r="H12" s="288">
        <v>8348532</v>
      </c>
      <c r="I12" s="288">
        <v>119528</v>
      </c>
      <c r="J12" s="288">
        <v>59077</v>
      </c>
      <c r="K12" s="288">
        <v>1241</v>
      </c>
      <c r="L12" s="288">
        <v>137</v>
      </c>
      <c r="M12" s="288">
        <v>12</v>
      </c>
      <c r="N12" s="288">
        <v>430546</v>
      </c>
      <c r="O12" s="288">
        <v>11726</v>
      </c>
      <c r="P12" s="288">
        <v>59411</v>
      </c>
      <c r="Q12" s="288">
        <v>71</v>
      </c>
      <c r="R12" s="288">
        <v>44703</v>
      </c>
      <c r="S12" s="288">
        <v>129</v>
      </c>
      <c r="T12" s="288">
        <v>75000</v>
      </c>
      <c r="U12" s="288">
        <v>4162</v>
      </c>
      <c r="V12" s="288">
        <f>+X12+Z12</f>
        <v>537277</v>
      </c>
      <c r="W12" s="288">
        <f>+Y12+AA12</f>
        <v>4268</v>
      </c>
      <c r="X12" s="288">
        <v>232501</v>
      </c>
      <c r="Y12" s="288">
        <v>387</v>
      </c>
      <c r="Z12" s="288">
        <v>304776</v>
      </c>
      <c r="AA12" s="288">
        <v>3881</v>
      </c>
      <c r="AB12" s="288">
        <f aca="true" t="shared" si="0" ref="AB12:AC18">AD12+AF12</f>
        <v>194102</v>
      </c>
      <c r="AC12" s="288">
        <f t="shared" si="0"/>
        <v>2435</v>
      </c>
      <c r="AD12" s="289">
        <v>167623</v>
      </c>
      <c r="AE12" s="289">
        <v>1994</v>
      </c>
      <c r="AF12" s="288">
        <v>26479</v>
      </c>
      <c r="AG12" s="288">
        <v>441</v>
      </c>
      <c r="AH12" s="35"/>
    </row>
    <row r="13" spans="1:34" ht="15.75" customHeight="1">
      <c r="A13" s="279" t="s">
        <v>189</v>
      </c>
      <c r="B13" s="79">
        <f aca="true" t="shared" si="1" ref="B13:C18">D13++V13+AB13</f>
        <v>4475792</v>
      </c>
      <c r="C13" s="79">
        <f t="shared" si="1"/>
        <v>66385</v>
      </c>
      <c r="D13" s="79">
        <f aca="true" t="shared" si="2" ref="D13:E18">F13+H13+J13+N13+P13+L13+R13+T13</f>
        <v>4374609</v>
      </c>
      <c r="E13" s="79">
        <f t="shared" si="2"/>
        <v>65646</v>
      </c>
      <c r="F13" s="79">
        <v>136042</v>
      </c>
      <c r="G13" s="79">
        <v>164</v>
      </c>
      <c r="H13" s="79">
        <v>3958847</v>
      </c>
      <c r="I13" s="79">
        <v>57232</v>
      </c>
      <c r="J13" s="79">
        <v>20565</v>
      </c>
      <c r="K13" s="79">
        <v>409</v>
      </c>
      <c r="L13" s="79">
        <v>69</v>
      </c>
      <c r="M13" s="79">
        <v>6</v>
      </c>
      <c r="N13" s="79">
        <v>205468</v>
      </c>
      <c r="O13" s="79">
        <v>5817</v>
      </c>
      <c r="P13" s="79">
        <v>12124</v>
      </c>
      <c r="Q13" s="79">
        <v>21</v>
      </c>
      <c r="R13" s="79">
        <v>7285</v>
      </c>
      <c r="S13" s="79">
        <v>32</v>
      </c>
      <c r="T13" s="79">
        <v>34209</v>
      </c>
      <c r="U13" s="79">
        <v>1965</v>
      </c>
      <c r="V13" s="79">
        <f aca="true" t="shared" si="3" ref="V13:W18">+X13+Z13</f>
        <v>56960</v>
      </c>
      <c r="W13" s="79">
        <f t="shared" si="3"/>
        <v>179</v>
      </c>
      <c r="X13" s="79">
        <v>51614</v>
      </c>
      <c r="Y13" s="79">
        <v>96</v>
      </c>
      <c r="Z13" s="79">
        <v>5346</v>
      </c>
      <c r="AA13" s="79">
        <v>83</v>
      </c>
      <c r="AB13" s="79">
        <f t="shared" si="0"/>
        <v>44223</v>
      </c>
      <c r="AC13" s="79">
        <f t="shared" si="0"/>
        <v>560</v>
      </c>
      <c r="AD13" s="95">
        <v>29909</v>
      </c>
      <c r="AE13" s="95">
        <v>357</v>
      </c>
      <c r="AF13" s="79">
        <v>14314</v>
      </c>
      <c r="AG13" s="79">
        <v>203</v>
      </c>
      <c r="AH13" s="35"/>
    </row>
    <row r="14" spans="1:34" ht="15.75" customHeight="1">
      <c r="A14" s="279" t="s">
        <v>190</v>
      </c>
      <c r="B14" s="79">
        <f t="shared" si="1"/>
        <v>4579471</v>
      </c>
      <c r="C14" s="79">
        <f t="shared" si="1"/>
        <v>67520</v>
      </c>
      <c r="D14" s="79">
        <f t="shared" si="2"/>
        <v>4436590</v>
      </c>
      <c r="E14" s="79">
        <f t="shared" si="2"/>
        <v>66504</v>
      </c>
      <c r="F14" s="79">
        <v>156376</v>
      </c>
      <c r="G14" s="79">
        <v>202</v>
      </c>
      <c r="H14" s="79">
        <v>3978836</v>
      </c>
      <c r="I14" s="79">
        <v>57866</v>
      </c>
      <c r="J14" s="79">
        <v>24175</v>
      </c>
      <c r="K14" s="79">
        <v>540</v>
      </c>
      <c r="L14" s="79">
        <v>69</v>
      </c>
      <c r="M14" s="79">
        <v>6</v>
      </c>
      <c r="N14" s="79">
        <v>214173</v>
      </c>
      <c r="O14" s="79">
        <v>5851</v>
      </c>
      <c r="P14" s="79">
        <v>18393</v>
      </c>
      <c r="Q14" s="79">
        <v>28</v>
      </c>
      <c r="R14" s="79">
        <v>10415</v>
      </c>
      <c r="S14" s="79">
        <v>40</v>
      </c>
      <c r="T14" s="79">
        <v>34153</v>
      </c>
      <c r="U14" s="79">
        <v>1971</v>
      </c>
      <c r="V14" s="79">
        <f t="shared" si="3"/>
        <v>83155</v>
      </c>
      <c r="W14" s="79">
        <f t="shared" si="3"/>
        <v>259</v>
      </c>
      <c r="X14" s="79">
        <v>74355</v>
      </c>
      <c r="Y14" s="79">
        <v>138</v>
      </c>
      <c r="Z14" s="79">
        <v>8800</v>
      </c>
      <c r="AA14" s="79">
        <v>121</v>
      </c>
      <c r="AB14" s="79">
        <f t="shared" si="0"/>
        <v>59726</v>
      </c>
      <c r="AC14" s="79">
        <f t="shared" si="0"/>
        <v>757</v>
      </c>
      <c r="AD14" s="95">
        <v>44431</v>
      </c>
      <c r="AE14" s="95">
        <v>513</v>
      </c>
      <c r="AF14" s="79">
        <v>15295</v>
      </c>
      <c r="AG14" s="79">
        <v>244</v>
      </c>
      <c r="AH14" s="35"/>
    </row>
    <row r="15" spans="1:34" ht="15.75" customHeight="1">
      <c r="A15" s="279" t="s">
        <v>191</v>
      </c>
      <c r="B15" s="272">
        <f t="shared" si="1"/>
        <v>4645040</v>
      </c>
      <c r="C15" s="272">
        <f t="shared" si="1"/>
        <v>68155</v>
      </c>
      <c r="D15" s="272">
        <f t="shared" si="2"/>
        <v>4462365</v>
      </c>
      <c r="E15" s="272">
        <f t="shared" si="2"/>
        <v>66881</v>
      </c>
      <c r="F15" s="272">
        <v>165915</v>
      </c>
      <c r="G15" s="272">
        <v>219</v>
      </c>
      <c r="H15" s="272">
        <v>3983531</v>
      </c>
      <c r="I15" s="272">
        <v>58144</v>
      </c>
      <c r="J15" s="272">
        <v>24888</v>
      </c>
      <c r="K15" s="272">
        <v>585</v>
      </c>
      <c r="L15" s="272">
        <v>69</v>
      </c>
      <c r="M15" s="272">
        <v>6</v>
      </c>
      <c r="N15" s="272">
        <v>216440</v>
      </c>
      <c r="O15" s="272">
        <v>5866</v>
      </c>
      <c r="P15" s="272">
        <v>22427</v>
      </c>
      <c r="Q15" s="272">
        <v>34</v>
      </c>
      <c r="R15" s="272">
        <v>14989</v>
      </c>
      <c r="S15" s="272">
        <v>54</v>
      </c>
      <c r="T15" s="272">
        <v>34106</v>
      </c>
      <c r="U15" s="272">
        <v>1973</v>
      </c>
      <c r="V15" s="272">
        <f t="shared" si="3"/>
        <v>106709</v>
      </c>
      <c r="W15" s="272">
        <f t="shared" si="3"/>
        <v>317</v>
      </c>
      <c r="X15" s="272">
        <v>94482</v>
      </c>
      <c r="Y15" s="272">
        <v>169</v>
      </c>
      <c r="Z15" s="272">
        <v>12227</v>
      </c>
      <c r="AA15" s="272">
        <v>148</v>
      </c>
      <c r="AB15" s="272">
        <f t="shared" si="0"/>
        <v>75966</v>
      </c>
      <c r="AC15" s="272">
        <f t="shared" si="0"/>
        <v>957</v>
      </c>
      <c r="AD15" s="273">
        <v>60667</v>
      </c>
      <c r="AE15" s="273">
        <v>708</v>
      </c>
      <c r="AF15" s="272">
        <v>15299</v>
      </c>
      <c r="AG15" s="272">
        <v>249</v>
      </c>
      <c r="AH15" s="35"/>
    </row>
    <row r="16" spans="1:34" ht="15.75" customHeight="1">
      <c r="A16" s="279" t="s">
        <v>192</v>
      </c>
      <c r="B16" s="272">
        <f t="shared" si="1"/>
        <v>4743076</v>
      </c>
      <c r="C16" s="272">
        <f t="shared" si="1"/>
        <v>69286</v>
      </c>
      <c r="D16" s="272">
        <f t="shared" si="2"/>
        <v>4514533</v>
      </c>
      <c r="E16" s="272">
        <f t="shared" si="2"/>
        <v>67636</v>
      </c>
      <c r="F16" s="272">
        <v>188144</v>
      </c>
      <c r="G16" s="272">
        <v>240</v>
      </c>
      <c r="H16" s="272">
        <v>3992148</v>
      </c>
      <c r="I16" s="272">
        <v>58718</v>
      </c>
      <c r="J16" s="272">
        <v>29535</v>
      </c>
      <c r="K16" s="272">
        <v>699</v>
      </c>
      <c r="L16" s="272">
        <v>69</v>
      </c>
      <c r="M16" s="272">
        <v>6</v>
      </c>
      <c r="N16" s="272">
        <v>223059</v>
      </c>
      <c r="O16" s="272">
        <v>5890</v>
      </c>
      <c r="P16" s="272">
        <v>28446</v>
      </c>
      <c r="Q16" s="272">
        <v>40</v>
      </c>
      <c r="R16" s="272">
        <v>19004</v>
      </c>
      <c r="S16" s="272">
        <v>67</v>
      </c>
      <c r="T16" s="272">
        <v>34128</v>
      </c>
      <c r="U16" s="272">
        <v>1976</v>
      </c>
      <c r="V16" s="272">
        <f t="shared" si="3"/>
        <v>130001</v>
      </c>
      <c r="W16" s="272">
        <f t="shared" si="3"/>
        <v>378</v>
      </c>
      <c r="X16" s="272">
        <v>114857</v>
      </c>
      <c r="Y16" s="272">
        <v>201</v>
      </c>
      <c r="Z16" s="272">
        <v>15144</v>
      </c>
      <c r="AA16" s="272">
        <v>177</v>
      </c>
      <c r="AB16" s="272">
        <f t="shared" si="0"/>
        <v>98542</v>
      </c>
      <c r="AC16" s="272">
        <f t="shared" si="0"/>
        <v>1272</v>
      </c>
      <c r="AD16" s="273">
        <v>82652</v>
      </c>
      <c r="AE16" s="273">
        <v>1011</v>
      </c>
      <c r="AF16" s="272">
        <v>15890</v>
      </c>
      <c r="AG16" s="272">
        <v>261</v>
      </c>
      <c r="AH16" s="35"/>
    </row>
    <row r="17" spans="1:34" ht="15.75" customHeight="1">
      <c r="A17" s="279" t="s">
        <v>193</v>
      </c>
      <c r="B17" s="272">
        <f t="shared" si="1"/>
        <v>9632878</v>
      </c>
      <c r="C17" s="272">
        <f t="shared" si="1"/>
        <v>140292</v>
      </c>
      <c r="D17" s="272">
        <f t="shared" si="2"/>
        <v>9087448</v>
      </c>
      <c r="E17" s="272">
        <f t="shared" si="2"/>
        <v>134770</v>
      </c>
      <c r="F17" s="272">
        <v>256134</v>
      </c>
      <c r="G17" s="272">
        <v>303</v>
      </c>
      <c r="H17" s="272">
        <v>8249366</v>
      </c>
      <c r="I17" s="272">
        <v>117640</v>
      </c>
      <c r="J17" s="272">
        <v>41519</v>
      </c>
      <c r="K17" s="272">
        <v>896</v>
      </c>
      <c r="L17" s="272">
        <v>137</v>
      </c>
      <c r="M17" s="272">
        <v>12</v>
      </c>
      <c r="N17" s="272">
        <v>408781</v>
      </c>
      <c r="O17" s="272">
        <v>11666</v>
      </c>
      <c r="P17" s="272">
        <v>31895</v>
      </c>
      <c r="Q17" s="272">
        <v>44</v>
      </c>
      <c r="R17" s="272">
        <v>25054</v>
      </c>
      <c r="S17" s="272">
        <v>80</v>
      </c>
      <c r="T17" s="272">
        <v>74562</v>
      </c>
      <c r="U17" s="272">
        <v>4129</v>
      </c>
      <c r="V17" s="272">
        <f t="shared" si="3"/>
        <v>424907</v>
      </c>
      <c r="W17" s="272">
        <f t="shared" si="3"/>
        <v>3950</v>
      </c>
      <c r="X17" s="272">
        <v>129216</v>
      </c>
      <c r="Y17" s="272">
        <v>223</v>
      </c>
      <c r="Z17" s="272">
        <v>295691</v>
      </c>
      <c r="AA17" s="272">
        <v>3727</v>
      </c>
      <c r="AB17" s="272">
        <f t="shared" si="0"/>
        <v>120523</v>
      </c>
      <c r="AC17" s="272">
        <f t="shared" si="0"/>
        <v>1572</v>
      </c>
      <c r="AD17" s="273">
        <v>98362</v>
      </c>
      <c r="AE17" s="273">
        <v>1209</v>
      </c>
      <c r="AF17" s="272">
        <v>22161</v>
      </c>
      <c r="AG17" s="272">
        <v>363</v>
      </c>
      <c r="AH17" s="35"/>
    </row>
    <row r="18" spans="1:34" ht="15.75" customHeight="1">
      <c r="A18" s="279" t="s">
        <v>194</v>
      </c>
      <c r="B18" s="272">
        <f t="shared" si="1"/>
        <v>9766775</v>
      </c>
      <c r="C18" s="272">
        <f t="shared" si="1"/>
        <v>141329</v>
      </c>
      <c r="D18" s="272">
        <f t="shared" si="2"/>
        <v>9183343</v>
      </c>
      <c r="E18" s="272">
        <f t="shared" si="2"/>
        <v>135508</v>
      </c>
      <c r="F18" s="272">
        <v>284204</v>
      </c>
      <c r="G18" s="272">
        <v>333</v>
      </c>
      <c r="H18" s="272">
        <v>8297475</v>
      </c>
      <c r="I18" s="272">
        <v>118185</v>
      </c>
      <c r="J18" s="272">
        <v>47216</v>
      </c>
      <c r="K18" s="272">
        <v>1005</v>
      </c>
      <c r="L18" s="272">
        <v>137</v>
      </c>
      <c r="M18" s="272">
        <v>12</v>
      </c>
      <c r="N18" s="272">
        <v>414544</v>
      </c>
      <c r="O18" s="272">
        <v>11681</v>
      </c>
      <c r="P18" s="272">
        <v>37374</v>
      </c>
      <c r="Q18" s="272">
        <v>50</v>
      </c>
      <c r="R18" s="272">
        <v>27457</v>
      </c>
      <c r="S18" s="272">
        <v>88</v>
      </c>
      <c r="T18" s="272">
        <v>74936</v>
      </c>
      <c r="U18" s="272">
        <v>4154</v>
      </c>
      <c r="V18" s="272">
        <f t="shared" si="3"/>
        <v>444703</v>
      </c>
      <c r="W18" s="272">
        <f t="shared" si="3"/>
        <v>4015</v>
      </c>
      <c r="X18" s="272">
        <v>146252</v>
      </c>
      <c r="Y18" s="272">
        <v>252</v>
      </c>
      <c r="Z18" s="272">
        <v>298451</v>
      </c>
      <c r="AA18" s="272">
        <v>3763</v>
      </c>
      <c r="AB18" s="272">
        <f t="shared" si="0"/>
        <v>138729</v>
      </c>
      <c r="AC18" s="272">
        <f t="shared" si="0"/>
        <v>1806</v>
      </c>
      <c r="AD18" s="273">
        <v>115365</v>
      </c>
      <c r="AE18" s="273">
        <v>1415</v>
      </c>
      <c r="AF18" s="272">
        <v>23364</v>
      </c>
      <c r="AG18" s="272">
        <v>391</v>
      </c>
      <c r="AH18" s="35"/>
    </row>
    <row r="19" spans="1:34" ht="15.75" customHeight="1">
      <c r="A19" s="279" t="s">
        <v>216</v>
      </c>
      <c r="B19" s="272">
        <f aca="true" t="shared" si="4" ref="B19:C21">D19++V19+AB19</f>
        <v>9873323</v>
      </c>
      <c r="C19" s="272">
        <f t="shared" si="4"/>
        <v>142053</v>
      </c>
      <c r="D19" s="272">
        <f aca="true" t="shared" si="5" ref="D19:E21">F19+H19+J19+N19+P19+L19+R19+T19</f>
        <v>9242621</v>
      </c>
      <c r="E19" s="272">
        <f t="shared" si="5"/>
        <v>135970</v>
      </c>
      <c r="F19" s="272">
        <v>304873</v>
      </c>
      <c r="G19" s="272">
        <v>350</v>
      </c>
      <c r="H19" s="272">
        <v>8322073</v>
      </c>
      <c r="I19" s="272">
        <v>118523</v>
      </c>
      <c r="J19" s="272">
        <v>51154</v>
      </c>
      <c r="K19" s="272">
        <v>1076</v>
      </c>
      <c r="L19" s="272">
        <v>137</v>
      </c>
      <c r="M19" s="272">
        <v>12</v>
      </c>
      <c r="N19" s="272">
        <v>418838</v>
      </c>
      <c r="O19" s="272">
        <v>11695</v>
      </c>
      <c r="P19" s="272">
        <v>40788</v>
      </c>
      <c r="Q19" s="272">
        <v>54</v>
      </c>
      <c r="R19" s="272">
        <v>29848</v>
      </c>
      <c r="S19" s="272">
        <v>100</v>
      </c>
      <c r="T19" s="272">
        <v>74910</v>
      </c>
      <c r="U19" s="272">
        <v>4160</v>
      </c>
      <c r="V19" s="272">
        <f aca="true" t="shared" si="6" ref="V19:W21">+X19+Z19</f>
        <v>476756</v>
      </c>
      <c r="W19" s="272">
        <f t="shared" si="6"/>
        <v>4100</v>
      </c>
      <c r="X19" s="272">
        <v>175141</v>
      </c>
      <c r="Y19" s="272">
        <v>295</v>
      </c>
      <c r="Z19" s="272">
        <v>301615</v>
      </c>
      <c r="AA19" s="272">
        <v>3805</v>
      </c>
      <c r="AB19" s="272">
        <f aca="true" t="shared" si="7" ref="AB19:AC21">AD19+AF19</f>
        <v>153946</v>
      </c>
      <c r="AC19" s="272">
        <f t="shared" si="7"/>
        <v>1983</v>
      </c>
      <c r="AD19" s="273">
        <v>129659</v>
      </c>
      <c r="AE19" s="273">
        <v>1580</v>
      </c>
      <c r="AF19" s="272">
        <v>24287</v>
      </c>
      <c r="AG19" s="272">
        <v>403</v>
      </c>
      <c r="AH19" s="35"/>
    </row>
    <row r="20" spans="1:34" ht="15.75" customHeight="1">
      <c r="A20" s="279" t="s">
        <v>219</v>
      </c>
      <c r="B20" s="272">
        <f t="shared" si="4"/>
        <v>9970107</v>
      </c>
      <c r="C20" s="272">
        <f t="shared" si="4"/>
        <v>142682</v>
      </c>
      <c r="D20" s="272">
        <f t="shared" si="5"/>
        <v>9301551</v>
      </c>
      <c r="E20" s="272">
        <f t="shared" si="5"/>
        <v>136371</v>
      </c>
      <c r="F20" s="272">
        <v>322557</v>
      </c>
      <c r="G20" s="272">
        <v>363</v>
      </c>
      <c r="H20" s="272">
        <v>8338021</v>
      </c>
      <c r="I20" s="272">
        <v>118828</v>
      </c>
      <c r="J20" s="272">
        <v>53667</v>
      </c>
      <c r="K20" s="272">
        <v>1126</v>
      </c>
      <c r="L20" s="272">
        <v>137</v>
      </c>
      <c r="M20" s="272">
        <v>12</v>
      </c>
      <c r="N20" s="272">
        <v>421358</v>
      </c>
      <c r="O20" s="272">
        <v>11704</v>
      </c>
      <c r="P20" s="272">
        <v>51140</v>
      </c>
      <c r="Q20" s="272">
        <v>63</v>
      </c>
      <c r="R20" s="272">
        <v>39671</v>
      </c>
      <c r="S20" s="272">
        <v>113</v>
      </c>
      <c r="T20" s="272">
        <v>75000</v>
      </c>
      <c r="U20" s="272">
        <v>4162</v>
      </c>
      <c r="V20" s="272">
        <f t="shared" si="6"/>
        <v>499095</v>
      </c>
      <c r="W20" s="272">
        <f t="shared" si="6"/>
        <v>4170</v>
      </c>
      <c r="X20" s="272">
        <v>195853</v>
      </c>
      <c r="Y20" s="272">
        <v>333</v>
      </c>
      <c r="Z20" s="272">
        <v>303242</v>
      </c>
      <c r="AA20" s="272">
        <v>3837</v>
      </c>
      <c r="AB20" s="272">
        <f t="shared" si="7"/>
        <v>169461</v>
      </c>
      <c r="AC20" s="272">
        <f t="shared" si="7"/>
        <v>2141</v>
      </c>
      <c r="AD20" s="273">
        <v>144850</v>
      </c>
      <c r="AE20" s="273">
        <v>1732</v>
      </c>
      <c r="AF20" s="272">
        <v>24611</v>
      </c>
      <c r="AG20" s="272">
        <v>409</v>
      </c>
      <c r="AH20" s="35"/>
    </row>
    <row r="21" spans="1:34" ht="15.75" customHeight="1">
      <c r="A21" s="279" t="s">
        <v>222</v>
      </c>
      <c r="B21" s="272">
        <f t="shared" si="4"/>
        <v>10017690</v>
      </c>
      <c r="C21" s="272">
        <f t="shared" si="4"/>
        <v>142986</v>
      </c>
      <c r="D21" s="272">
        <f t="shared" si="5"/>
        <v>9322723</v>
      </c>
      <c r="E21" s="272">
        <f t="shared" si="5"/>
        <v>136510</v>
      </c>
      <c r="F21" s="272">
        <v>327971</v>
      </c>
      <c r="G21" s="272">
        <v>373</v>
      </c>
      <c r="H21" s="272">
        <v>8341103</v>
      </c>
      <c r="I21" s="272">
        <v>118921</v>
      </c>
      <c r="J21" s="272">
        <v>54435</v>
      </c>
      <c r="K21" s="272">
        <v>1141</v>
      </c>
      <c r="L21" s="272">
        <v>137</v>
      </c>
      <c r="M21" s="272">
        <v>12</v>
      </c>
      <c r="N21" s="272">
        <v>423937</v>
      </c>
      <c r="O21" s="272">
        <v>11710</v>
      </c>
      <c r="P21" s="272">
        <v>56360</v>
      </c>
      <c r="Q21" s="272">
        <v>68</v>
      </c>
      <c r="R21" s="272">
        <v>43780</v>
      </c>
      <c r="S21" s="272">
        <v>123</v>
      </c>
      <c r="T21" s="272">
        <v>75000</v>
      </c>
      <c r="U21" s="272">
        <v>4162</v>
      </c>
      <c r="V21" s="272">
        <f t="shared" si="6"/>
        <v>514894</v>
      </c>
      <c r="W21" s="272">
        <f t="shared" si="6"/>
        <v>4211</v>
      </c>
      <c r="X21" s="272">
        <v>210884</v>
      </c>
      <c r="Y21" s="272">
        <v>355</v>
      </c>
      <c r="Z21" s="272">
        <v>304010</v>
      </c>
      <c r="AA21" s="272">
        <v>3856</v>
      </c>
      <c r="AB21" s="272">
        <f t="shared" si="7"/>
        <v>180073</v>
      </c>
      <c r="AC21" s="272">
        <f t="shared" si="7"/>
        <v>2265</v>
      </c>
      <c r="AD21" s="273">
        <v>155325</v>
      </c>
      <c r="AE21" s="273">
        <v>1854</v>
      </c>
      <c r="AF21" s="272">
        <v>24748</v>
      </c>
      <c r="AG21" s="272">
        <v>411</v>
      </c>
      <c r="AH21" s="35"/>
    </row>
    <row r="22" spans="1:34" ht="15.75" customHeight="1">
      <c r="A22" s="279" t="s">
        <v>225</v>
      </c>
      <c r="B22" s="272">
        <f>D22++V22+AB22</f>
        <v>10097046</v>
      </c>
      <c r="C22" s="272">
        <f>E22++W22+AC22</f>
        <v>143967</v>
      </c>
      <c r="D22" s="272">
        <f>F22+H22+J22+N22+P22+L22+R22+T22</f>
        <v>9365667</v>
      </c>
      <c r="E22" s="272">
        <f>G22+I22+K22+O22+Q22+M22+S22+U22</f>
        <v>137264</v>
      </c>
      <c r="F22" s="272">
        <v>348261</v>
      </c>
      <c r="G22" s="272">
        <v>395</v>
      </c>
      <c r="H22" s="272">
        <v>8348532</v>
      </c>
      <c r="I22" s="272">
        <v>119528</v>
      </c>
      <c r="J22" s="272">
        <v>59077</v>
      </c>
      <c r="K22" s="272">
        <v>1241</v>
      </c>
      <c r="L22" s="272">
        <v>137</v>
      </c>
      <c r="M22" s="272">
        <v>12</v>
      </c>
      <c r="N22" s="272">
        <v>430546</v>
      </c>
      <c r="O22" s="272">
        <v>11726</v>
      </c>
      <c r="P22" s="272">
        <v>59411</v>
      </c>
      <c r="Q22" s="272">
        <v>71</v>
      </c>
      <c r="R22" s="272">
        <v>44703</v>
      </c>
      <c r="S22" s="272">
        <v>129</v>
      </c>
      <c r="T22" s="272">
        <v>75000</v>
      </c>
      <c r="U22" s="272">
        <v>4162</v>
      </c>
      <c r="V22" s="272">
        <f>+X22+Z22</f>
        <v>537277</v>
      </c>
      <c r="W22" s="272">
        <f>+Y22+AA22</f>
        <v>4268</v>
      </c>
      <c r="X22" s="272">
        <v>232501</v>
      </c>
      <c r="Y22" s="272">
        <v>387</v>
      </c>
      <c r="Z22" s="272">
        <v>304776</v>
      </c>
      <c r="AA22" s="272">
        <v>3881</v>
      </c>
      <c r="AB22" s="272">
        <f>AD22+AF22</f>
        <v>194102</v>
      </c>
      <c r="AC22" s="272">
        <f>AE22+AG22</f>
        <v>2435</v>
      </c>
      <c r="AD22" s="273">
        <v>167623</v>
      </c>
      <c r="AE22" s="273">
        <v>1994</v>
      </c>
      <c r="AF22" s="272">
        <v>26479</v>
      </c>
      <c r="AG22" s="272">
        <v>441</v>
      </c>
      <c r="AH22" s="35"/>
    </row>
    <row r="23" spans="1:34" ht="15.75" customHeight="1">
      <c r="A23" s="118" t="s">
        <v>227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3"/>
      <c r="AE23" s="273"/>
      <c r="AF23" s="272"/>
      <c r="AG23" s="272"/>
      <c r="AH23" s="35"/>
    </row>
    <row r="24" spans="1:34" ht="15.75" customHeight="1">
      <c r="A24" s="279" t="s">
        <v>229</v>
      </c>
      <c r="B24" s="272">
        <f aca="true" t="shared" si="8" ref="B24:C26">D24++V24+AB24</f>
        <v>4862301</v>
      </c>
      <c r="C24" s="272">
        <f t="shared" si="8"/>
        <v>69449</v>
      </c>
      <c r="D24" s="272">
        <f aca="true" t="shared" si="9" ref="D24:E26">F24+H24+J24+N24+P24+L24+R24+T24</f>
        <v>4824150</v>
      </c>
      <c r="E24" s="272">
        <f t="shared" si="9"/>
        <v>69174</v>
      </c>
      <c r="F24" s="272">
        <v>48048</v>
      </c>
      <c r="G24" s="272">
        <v>56</v>
      </c>
      <c r="H24" s="272">
        <v>4536756</v>
      </c>
      <c r="I24" s="272">
        <v>60940</v>
      </c>
      <c r="J24" s="272">
        <v>6048</v>
      </c>
      <c r="K24" s="272">
        <v>67</v>
      </c>
      <c r="L24" s="272">
        <v>69</v>
      </c>
      <c r="M24" s="272">
        <v>6</v>
      </c>
      <c r="N24" s="272">
        <v>183372</v>
      </c>
      <c r="O24" s="272">
        <v>5754</v>
      </c>
      <c r="P24" s="272">
        <v>987</v>
      </c>
      <c r="Q24" s="272">
        <v>2</v>
      </c>
      <c r="R24" s="272">
        <v>2446</v>
      </c>
      <c r="S24" s="272">
        <v>6</v>
      </c>
      <c r="T24" s="272">
        <v>46424</v>
      </c>
      <c r="U24" s="272">
        <v>2343</v>
      </c>
      <c r="V24" s="272">
        <f aca="true" t="shared" si="10" ref="V24:W26">+X24+Z24</f>
        <v>16992</v>
      </c>
      <c r="W24" s="272">
        <f t="shared" si="10"/>
        <v>58</v>
      </c>
      <c r="X24" s="272">
        <v>16192</v>
      </c>
      <c r="Y24" s="272">
        <v>30</v>
      </c>
      <c r="Z24" s="272">
        <v>800</v>
      </c>
      <c r="AA24" s="272">
        <v>28</v>
      </c>
      <c r="AB24" s="272">
        <f aca="true" t="shared" si="11" ref="AB24:AC27">AD24+AF24</f>
        <v>21159</v>
      </c>
      <c r="AC24" s="272">
        <f t="shared" si="11"/>
        <v>217</v>
      </c>
      <c r="AD24" s="273">
        <v>10878</v>
      </c>
      <c r="AE24" s="273">
        <v>111</v>
      </c>
      <c r="AF24" s="272">
        <v>10281</v>
      </c>
      <c r="AG24" s="272">
        <v>106</v>
      </c>
      <c r="AH24" s="35"/>
    </row>
    <row r="25" spans="1:34" ht="15.75" customHeight="1">
      <c r="A25" s="279" t="s">
        <v>234</v>
      </c>
      <c r="B25" s="272">
        <f t="shared" si="8"/>
        <v>4960101</v>
      </c>
      <c r="C25" s="272">
        <f t="shared" si="8"/>
        <v>70229</v>
      </c>
      <c r="D25" s="272">
        <f t="shared" si="9"/>
        <v>4888242</v>
      </c>
      <c r="E25" s="272">
        <f t="shared" si="9"/>
        <v>69755</v>
      </c>
      <c r="F25" s="272">
        <v>63274</v>
      </c>
      <c r="G25" s="272">
        <v>76</v>
      </c>
      <c r="H25" s="272">
        <v>4573561</v>
      </c>
      <c r="I25" s="272">
        <v>61371</v>
      </c>
      <c r="J25" s="272">
        <v>8586</v>
      </c>
      <c r="K25" s="272">
        <v>134</v>
      </c>
      <c r="L25" s="272">
        <v>69</v>
      </c>
      <c r="M25" s="272">
        <v>6</v>
      </c>
      <c r="N25" s="272">
        <v>186510</v>
      </c>
      <c r="O25" s="272">
        <v>5775</v>
      </c>
      <c r="P25" s="272">
        <v>4202</v>
      </c>
      <c r="Q25" s="272">
        <v>5</v>
      </c>
      <c r="R25" s="272">
        <v>5003</v>
      </c>
      <c r="S25" s="272">
        <v>15</v>
      </c>
      <c r="T25" s="272">
        <v>47037</v>
      </c>
      <c r="U25" s="272">
        <v>2373</v>
      </c>
      <c r="V25" s="272">
        <f t="shared" si="10"/>
        <v>39105</v>
      </c>
      <c r="W25" s="272">
        <f t="shared" si="10"/>
        <v>119</v>
      </c>
      <c r="X25" s="272">
        <v>35935</v>
      </c>
      <c r="Y25" s="272">
        <v>64</v>
      </c>
      <c r="Z25" s="272">
        <v>3170</v>
      </c>
      <c r="AA25" s="272">
        <v>55</v>
      </c>
      <c r="AB25" s="272">
        <f t="shared" si="11"/>
        <v>32754</v>
      </c>
      <c r="AC25" s="272">
        <f t="shared" si="11"/>
        <v>355</v>
      </c>
      <c r="AD25" s="273">
        <v>21215</v>
      </c>
      <c r="AE25" s="273">
        <v>230</v>
      </c>
      <c r="AF25" s="272">
        <v>11539</v>
      </c>
      <c r="AG25" s="272">
        <v>125</v>
      </c>
      <c r="AH25" s="35"/>
    </row>
    <row r="26" spans="1:34" ht="15.75" customHeight="1">
      <c r="A26" s="279" t="s">
        <v>238</v>
      </c>
      <c r="B26" s="272">
        <f t="shared" si="8"/>
        <v>5135593</v>
      </c>
      <c r="C26" s="272">
        <f t="shared" si="8"/>
        <v>71929</v>
      </c>
      <c r="D26" s="272">
        <f t="shared" si="9"/>
        <v>5028758</v>
      </c>
      <c r="E26" s="272">
        <f t="shared" si="9"/>
        <v>71244</v>
      </c>
      <c r="F26" s="272">
        <v>95101</v>
      </c>
      <c r="G26" s="272">
        <v>105</v>
      </c>
      <c r="H26" s="272">
        <v>4655925</v>
      </c>
      <c r="I26" s="272">
        <v>62562</v>
      </c>
      <c r="J26" s="272">
        <v>16764</v>
      </c>
      <c r="K26" s="272">
        <v>344</v>
      </c>
      <c r="L26" s="272">
        <v>69</v>
      </c>
      <c r="M26" s="272">
        <v>6</v>
      </c>
      <c r="N26" s="272">
        <v>193163</v>
      </c>
      <c r="O26" s="272">
        <v>5795</v>
      </c>
      <c r="P26" s="272">
        <v>8319</v>
      </c>
      <c r="Q26" s="272">
        <v>8</v>
      </c>
      <c r="R26" s="272">
        <v>12321</v>
      </c>
      <c r="S26" s="272">
        <v>37</v>
      </c>
      <c r="T26" s="272">
        <v>47096</v>
      </c>
      <c r="U26" s="272">
        <v>2387</v>
      </c>
      <c r="V26" s="272">
        <f t="shared" si="10"/>
        <v>62845</v>
      </c>
      <c r="W26" s="272">
        <f t="shared" si="10"/>
        <v>187</v>
      </c>
      <c r="X26" s="272">
        <v>56575</v>
      </c>
      <c r="Y26" s="272">
        <v>97</v>
      </c>
      <c r="Z26" s="272">
        <v>6270</v>
      </c>
      <c r="AA26" s="272">
        <v>90</v>
      </c>
      <c r="AB26" s="272">
        <f t="shared" si="11"/>
        <v>43990</v>
      </c>
      <c r="AC26" s="272">
        <f t="shared" si="11"/>
        <v>498</v>
      </c>
      <c r="AD26" s="273">
        <v>31493</v>
      </c>
      <c r="AE26" s="273">
        <v>347</v>
      </c>
      <c r="AF26" s="272">
        <v>12497</v>
      </c>
      <c r="AG26" s="272">
        <v>151</v>
      </c>
      <c r="AH26" s="35"/>
    </row>
    <row r="27" spans="1:41" s="101" customFormat="1" ht="15.75" customHeight="1">
      <c r="A27" s="98" t="s">
        <v>11</v>
      </c>
      <c r="B27" s="99"/>
      <c r="C27" s="99"/>
      <c r="D27" s="99">
        <f>F27+H27+J27+L27+N27+P27+R27+T27</f>
        <v>100</v>
      </c>
      <c r="E27" s="99">
        <f>G27+I27+K27+M27+O27+Q27+S27+U27</f>
        <v>100.00000000000001</v>
      </c>
      <c r="F27" s="99">
        <f>ROUND(F26/$D$26*100,2)</f>
        <v>1.89</v>
      </c>
      <c r="G27" s="99">
        <f>ROUND(G26/$E$26*100,2)</f>
        <v>0.15</v>
      </c>
      <c r="H27" s="99">
        <f>ROUND(H26/$D$26*100,2)-0.01</f>
        <v>92.58</v>
      </c>
      <c r="I27" s="99">
        <f>ROUND(I26/$E$26*100,2)+0.01</f>
        <v>87.82000000000001</v>
      </c>
      <c r="J27" s="99">
        <f>ROUND(J26/$D$26*100,2)</f>
        <v>0.33</v>
      </c>
      <c r="K27" s="99">
        <f>ROUND(K26/$E$26*100,2)</f>
        <v>0.48</v>
      </c>
      <c r="L27" s="99">
        <f>ROUND(L26/$D$26*100,2)</f>
        <v>0</v>
      </c>
      <c r="M27" s="99">
        <f>ROUND(M26/$E$26*100,2)</f>
        <v>0.01</v>
      </c>
      <c r="N27" s="99">
        <f>ROUND(N26/$D$26*100,2)</f>
        <v>3.84</v>
      </c>
      <c r="O27" s="99">
        <f>ROUND(O26/$E$26*100,2)</f>
        <v>8.13</v>
      </c>
      <c r="P27" s="99">
        <f>ROUND(P26/$D$26*100,2)</f>
        <v>0.17</v>
      </c>
      <c r="Q27" s="99">
        <f>ROUND(Q26/$E$26*100,2)</f>
        <v>0.01</v>
      </c>
      <c r="R27" s="99">
        <f>ROUND(R26/$D$26*100,2)</f>
        <v>0.25</v>
      </c>
      <c r="S27" s="99">
        <f>ROUND(S26/$E$26*100,2)</f>
        <v>0.05</v>
      </c>
      <c r="T27" s="99">
        <f>ROUND(T26/$D$26*100,2)</f>
        <v>0.94</v>
      </c>
      <c r="U27" s="99">
        <f>ROUND(U26/$E$26*100,2)</f>
        <v>3.35</v>
      </c>
      <c r="V27" s="99">
        <f>X27+Z27</f>
        <v>100</v>
      </c>
      <c r="W27" s="99">
        <f>Y27+AA27</f>
        <v>100</v>
      </c>
      <c r="X27" s="99">
        <f>ROUND(X26/$V$26*100,2)</f>
        <v>90.02</v>
      </c>
      <c r="Y27" s="99">
        <f>ROUND(Y26/$W$26*100,2)</f>
        <v>51.87</v>
      </c>
      <c r="Z27" s="99">
        <f>ROUND(Z26/$V$26*100,2)</f>
        <v>9.98</v>
      </c>
      <c r="AA27" s="99">
        <f>ROUND(AA26/$W$26*100,2)</f>
        <v>48.13</v>
      </c>
      <c r="AB27" s="99">
        <f t="shared" si="11"/>
        <v>100</v>
      </c>
      <c r="AC27" s="99">
        <f t="shared" si="11"/>
        <v>100</v>
      </c>
      <c r="AD27" s="99">
        <f>ROUND(AD26/$AB$26*100,2)</f>
        <v>71.59</v>
      </c>
      <c r="AE27" s="99">
        <f>ROUND(AE26/$AC$26*100,2)</f>
        <v>69.68</v>
      </c>
      <c r="AF27" s="99">
        <f>ROUND(AF26/$AB$26*100,2)</f>
        <v>28.41</v>
      </c>
      <c r="AG27" s="99">
        <f>ROUND(AG26/$AC$26*100,2)</f>
        <v>30.32</v>
      </c>
      <c r="AH27" s="100"/>
      <c r="AI27" s="253"/>
      <c r="AJ27" s="253"/>
      <c r="AK27" s="253"/>
      <c r="AL27" s="253"/>
      <c r="AM27" s="253"/>
      <c r="AN27" s="253"/>
      <c r="AO27" s="253"/>
    </row>
    <row r="28" spans="1:34" s="69" customFormat="1" ht="15.75" customHeight="1">
      <c r="A28" s="120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1"/>
      <c r="AG28" s="81"/>
      <c r="AH28" s="80"/>
    </row>
    <row r="29" spans="1:44" s="69" customFormat="1" ht="15.75" customHeight="1">
      <c r="A29" s="121" t="s">
        <v>72</v>
      </c>
      <c r="B29" s="67"/>
      <c r="C29" s="67"/>
      <c r="D29" s="67"/>
      <c r="E29" s="67"/>
      <c r="F29" s="67"/>
      <c r="G29" s="67"/>
      <c r="R29" s="92"/>
      <c r="S29" s="92"/>
      <c r="AH29" s="122"/>
      <c r="AI29" s="122"/>
      <c r="AL29" s="81"/>
      <c r="AM29" s="81"/>
      <c r="AN29" s="81"/>
      <c r="AO29" s="81"/>
      <c r="AP29" s="81"/>
      <c r="AQ29" s="81"/>
      <c r="AR29" s="67"/>
    </row>
    <row r="30" spans="1:34" ht="16.5">
      <c r="A30" s="121" t="s">
        <v>77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15" activePane="bottomLeft" state="frozen"/>
      <selection pane="topLeft" activeCell="D19" sqref="D19"/>
      <selection pane="bottomLeft" activeCell="O27" sqref="O27"/>
    </sheetView>
  </sheetViews>
  <sheetFormatPr defaultColWidth="9.00390625" defaultRowHeight="36" customHeight="1"/>
  <cols>
    <col min="1" max="1" width="10.00390625" style="83" customWidth="1"/>
    <col min="2" max="2" width="9.25390625" style="83" customWidth="1"/>
    <col min="3" max="3" width="7.50390625" style="83" customWidth="1"/>
    <col min="4" max="4" width="9.50390625" style="83" customWidth="1"/>
    <col min="5" max="5" width="7.375" style="83" customWidth="1"/>
    <col min="6" max="6" width="7.625" style="83" customWidth="1"/>
    <col min="7" max="7" width="6.0039062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5.625" style="83" customWidth="1"/>
    <col min="18" max="18" width="7.00390625" style="83" bestFit="1" customWidth="1"/>
    <col min="19" max="19" width="5.25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74" t="s">
        <v>53</v>
      </c>
      <c r="C3" s="317"/>
      <c r="D3" s="375" t="s">
        <v>64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65" t="s">
        <v>95</v>
      </c>
      <c r="S3" s="366"/>
      <c r="T3" s="366"/>
      <c r="U3" s="367"/>
      <c r="V3" s="375" t="s">
        <v>42</v>
      </c>
      <c r="W3" s="366"/>
      <c r="X3" s="366"/>
      <c r="Y3" s="366"/>
      <c r="Z3" s="366"/>
      <c r="AA3" s="367"/>
      <c r="AB3" s="375" t="s">
        <v>67</v>
      </c>
      <c r="AC3" s="376"/>
      <c r="AD3" s="376"/>
      <c r="AE3" s="376"/>
      <c r="AF3" s="376"/>
      <c r="AG3" s="377"/>
      <c r="AH3" s="32"/>
    </row>
    <row r="4" spans="1:34" ht="15.75" customHeight="1">
      <c r="A4" s="71" t="s">
        <v>70</v>
      </c>
      <c r="B4" s="318"/>
      <c r="C4" s="320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75" t="s">
        <v>54</v>
      </c>
      <c r="O4" s="377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75" t="s">
        <v>63</v>
      </c>
      <c r="AE4" s="377"/>
      <c r="AF4" s="375" t="s">
        <v>65</v>
      </c>
      <c r="AG4" s="377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102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171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175</v>
      </c>
      <c r="B11" s="102">
        <v>10534010</v>
      </c>
      <c r="C11" s="102">
        <v>137671</v>
      </c>
      <c r="D11" s="102">
        <v>10282841</v>
      </c>
      <c r="E11" s="102">
        <v>135343</v>
      </c>
      <c r="F11" s="102">
        <v>276188</v>
      </c>
      <c r="G11" s="102">
        <v>213</v>
      </c>
      <c r="H11" s="102">
        <v>9007851</v>
      </c>
      <c r="I11" s="102">
        <v>113301</v>
      </c>
      <c r="J11" s="102">
        <v>105705</v>
      </c>
      <c r="K11" s="102">
        <v>846</v>
      </c>
      <c r="L11" s="102">
        <v>646</v>
      </c>
      <c r="M11" s="102">
        <v>14</v>
      </c>
      <c r="N11" s="102">
        <v>760035</v>
      </c>
      <c r="O11" s="102">
        <v>19056</v>
      </c>
      <c r="P11" s="102">
        <v>64127</v>
      </c>
      <c r="Q11" s="102">
        <v>70</v>
      </c>
      <c r="R11" s="102">
        <v>29640</v>
      </c>
      <c r="S11" s="102">
        <v>54</v>
      </c>
      <c r="T11" s="102">
        <v>38649</v>
      </c>
      <c r="U11" s="102">
        <v>1789</v>
      </c>
      <c r="V11" s="102">
        <v>183920</v>
      </c>
      <c r="W11" s="102">
        <v>1249</v>
      </c>
      <c r="X11" s="102">
        <v>92075</v>
      </c>
      <c r="Y11" s="102">
        <v>130</v>
      </c>
      <c r="Z11" s="102">
        <v>91845</v>
      </c>
      <c r="AA11" s="102">
        <v>1119</v>
      </c>
      <c r="AB11" s="102">
        <v>67249</v>
      </c>
      <c r="AC11" s="102">
        <v>1079</v>
      </c>
      <c r="AD11" s="103">
        <v>51420</v>
      </c>
      <c r="AE11" s="103">
        <v>811</v>
      </c>
      <c r="AF11" s="102">
        <v>15829</v>
      </c>
      <c r="AG11" s="102">
        <v>268</v>
      </c>
      <c r="AH11" s="35"/>
    </row>
    <row r="12" spans="1:34" ht="15.75" customHeight="1">
      <c r="A12" s="118" t="s">
        <v>176</v>
      </c>
      <c r="B12" s="288">
        <f>D12++V12+AB12</f>
        <v>11577533</v>
      </c>
      <c r="C12" s="288">
        <f>E12++W12+AC12</f>
        <v>146030</v>
      </c>
      <c r="D12" s="288">
        <f>F12+H12+J12+N12+P12+L12+R12+T12</f>
        <v>11303197</v>
      </c>
      <c r="E12" s="288">
        <f>G12+I12+K12+O12+Q12+M12+S12+U12</f>
        <v>143722</v>
      </c>
      <c r="F12" s="288">
        <v>208807</v>
      </c>
      <c r="G12" s="288">
        <v>160</v>
      </c>
      <c r="H12" s="288">
        <v>10097238</v>
      </c>
      <c r="I12" s="288">
        <v>121078</v>
      </c>
      <c r="J12" s="288">
        <v>104608</v>
      </c>
      <c r="K12" s="288">
        <v>866</v>
      </c>
      <c r="L12" s="288">
        <v>634</v>
      </c>
      <c r="M12" s="288">
        <v>13</v>
      </c>
      <c r="N12" s="288">
        <v>743258</v>
      </c>
      <c r="O12" s="288">
        <v>19211</v>
      </c>
      <c r="P12" s="288">
        <v>70130</v>
      </c>
      <c r="Q12" s="288">
        <v>75</v>
      </c>
      <c r="R12" s="288">
        <v>27102</v>
      </c>
      <c r="S12" s="288">
        <v>68</v>
      </c>
      <c r="T12" s="288">
        <v>51420</v>
      </c>
      <c r="U12" s="288">
        <v>2251</v>
      </c>
      <c r="V12" s="288">
        <f>+X12+Z12</f>
        <v>195470</v>
      </c>
      <c r="W12" s="288">
        <f>+Y12+AA12</f>
        <v>1200</v>
      </c>
      <c r="X12" s="288">
        <v>92491</v>
      </c>
      <c r="Y12" s="288">
        <v>113</v>
      </c>
      <c r="Z12" s="288">
        <v>102979</v>
      </c>
      <c r="AA12" s="288">
        <v>1087</v>
      </c>
      <c r="AB12" s="288">
        <f aca="true" t="shared" si="0" ref="AB12:AC17">AD12+AF12</f>
        <v>78866</v>
      </c>
      <c r="AC12" s="288">
        <f t="shared" si="0"/>
        <v>1108</v>
      </c>
      <c r="AD12" s="289">
        <v>64502</v>
      </c>
      <c r="AE12" s="289">
        <v>880</v>
      </c>
      <c r="AF12" s="288">
        <v>14364</v>
      </c>
      <c r="AG12" s="288">
        <v>228</v>
      </c>
      <c r="AH12" s="35"/>
    </row>
    <row r="13" spans="1:34" ht="15.75" customHeight="1">
      <c r="A13" s="279" t="s">
        <v>195</v>
      </c>
      <c r="B13" s="79">
        <f aca="true" t="shared" si="1" ref="B13:C17">D13++V13+AB13</f>
        <v>5372210</v>
      </c>
      <c r="C13" s="79">
        <f t="shared" si="1"/>
        <v>70189</v>
      </c>
      <c r="D13" s="79">
        <f aca="true" t="shared" si="2" ref="D13:E17">F13+H13+J13+N13+P13+L13+R13+T13</f>
        <v>5326249</v>
      </c>
      <c r="E13" s="79">
        <f t="shared" si="2"/>
        <v>69871</v>
      </c>
      <c r="F13" s="79">
        <v>58224</v>
      </c>
      <c r="G13" s="79">
        <v>47</v>
      </c>
      <c r="H13" s="79">
        <v>4860617</v>
      </c>
      <c r="I13" s="79">
        <v>58988</v>
      </c>
      <c r="J13" s="79">
        <v>23036</v>
      </c>
      <c r="K13" s="79">
        <v>200</v>
      </c>
      <c r="L13" s="79">
        <v>323</v>
      </c>
      <c r="M13" s="79">
        <v>7</v>
      </c>
      <c r="N13" s="79">
        <v>342865</v>
      </c>
      <c r="O13" s="79">
        <v>9537</v>
      </c>
      <c r="P13" s="79">
        <v>12135</v>
      </c>
      <c r="Q13" s="79">
        <v>15</v>
      </c>
      <c r="R13" s="79">
        <v>4940</v>
      </c>
      <c r="S13" s="79">
        <v>13</v>
      </c>
      <c r="T13" s="79">
        <v>24109</v>
      </c>
      <c r="U13" s="79">
        <v>1064</v>
      </c>
      <c r="V13" s="79">
        <f aca="true" t="shared" si="3" ref="V13:W17">+X13+Z13</f>
        <v>26980</v>
      </c>
      <c r="W13" s="79">
        <f t="shared" si="3"/>
        <v>52</v>
      </c>
      <c r="X13" s="79">
        <v>23966</v>
      </c>
      <c r="Y13" s="79">
        <v>29</v>
      </c>
      <c r="Z13" s="79">
        <v>3014</v>
      </c>
      <c r="AA13" s="79">
        <v>23</v>
      </c>
      <c r="AB13" s="79">
        <f t="shared" si="0"/>
        <v>18981</v>
      </c>
      <c r="AC13" s="79">
        <f t="shared" si="0"/>
        <v>266</v>
      </c>
      <c r="AD13" s="95">
        <v>14603</v>
      </c>
      <c r="AE13" s="95">
        <v>198</v>
      </c>
      <c r="AF13" s="79">
        <v>4378</v>
      </c>
      <c r="AG13" s="79">
        <v>68</v>
      </c>
      <c r="AH13" s="35"/>
    </row>
    <row r="14" spans="1:34" ht="15.75" customHeight="1">
      <c r="A14" s="279" t="s">
        <v>196</v>
      </c>
      <c r="B14" s="79">
        <f t="shared" si="1"/>
        <v>5392693</v>
      </c>
      <c r="C14" s="79">
        <f t="shared" si="1"/>
        <v>70295</v>
      </c>
      <c r="D14" s="79">
        <f t="shared" si="2"/>
        <v>5340432</v>
      </c>
      <c r="E14" s="79">
        <f t="shared" si="2"/>
        <v>69924</v>
      </c>
      <c r="F14" s="79">
        <v>58224</v>
      </c>
      <c r="G14" s="79">
        <v>47</v>
      </c>
      <c r="H14" s="79">
        <v>4861460</v>
      </c>
      <c r="I14" s="79">
        <v>59012</v>
      </c>
      <c r="J14" s="79">
        <v>23282</v>
      </c>
      <c r="K14" s="79">
        <v>208</v>
      </c>
      <c r="L14" s="79">
        <v>323</v>
      </c>
      <c r="M14" s="79">
        <v>7</v>
      </c>
      <c r="N14" s="79">
        <v>344433</v>
      </c>
      <c r="O14" s="79">
        <v>9542</v>
      </c>
      <c r="P14" s="79">
        <v>19786</v>
      </c>
      <c r="Q14" s="79">
        <v>22</v>
      </c>
      <c r="R14" s="79">
        <v>8766</v>
      </c>
      <c r="S14" s="79">
        <v>18</v>
      </c>
      <c r="T14" s="79">
        <v>24158</v>
      </c>
      <c r="U14" s="79">
        <v>1068</v>
      </c>
      <c r="V14" s="79">
        <f t="shared" si="3"/>
        <v>30015</v>
      </c>
      <c r="W14" s="79">
        <f t="shared" si="3"/>
        <v>62</v>
      </c>
      <c r="X14" s="79">
        <v>26408</v>
      </c>
      <c r="Y14" s="79">
        <v>34</v>
      </c>
      <c r="Z14" s="79">
        <v>3607</v>
      </c>
      <c r="AA14" s="79">
        <v>28</v>
      </c>
      <c r="AB14" s="79">
        <f t="shared" si="0"/>
        <v>22246</v>
      </c>
      <c r="AC14" s="79">
        <f t="shared" si="0"/>
        <v>309</v>
      </c>
      <c r="AD14" s="95">
        <v>17868</v>
      </c>
      <c r="AE14" s="95">
        <v>241</v>
      </c>
      <c r="AF14" s="79">
        <v>4378</v>
      </c>
      <c r="AG14" s="79">
        <v>68</v>
      </c>
      <c r="AH14" s="35"/>
    </row>
    <row r="15" spans="1:34" ht="15.75" customHeight="1">
      <c r="A15" s="279" t="s">
        <v>197</v>
      </c>
      <c r="B15" s="272">
        <f t="shared" si="1"/>
        <v>5417880</v>
      </c>
      <c r="C15" s="272">
        <f t="shared" si="1"/>
        <v>70396</v>
      </c>
      <c r="D15" s="272">
        <f t="shared" si="2"/>
        <v>5353083</v>
      </c>
      <c r="E15" s="272">
        <f t="shared" si="2"/>
        <v>69966</v>
      </c>
      <c r="F15" s="272">
        <v>58223</v>
      </c>
      <c r="G15" s="272">
        <v>47</v>
      </c>
      <c r="H15" s="272">
        <v>4862240</v>
      </c>
      <c r="I15" s="272">
        <v>59027</v>
      </c>
      <c r="J15" s="272">
        <v>23500</v>
      </c>
      <c r="K15" s="272">
        <v>213</v>
      </c>
      <c r="L15" s="272">
        <v>323</v>
      </c>
      <c r="M15" s="272">
        <v>7</v>
      </c>
      <c r="N15" s="272">
        <v>344467</v>
      </c>
      <c r="O15" s="272">
        <v>9545</v>
      </c>
      <c r="P15" s="272">
        <v>28585</v>
      </c>
      <c r="Q15" s="272">
        <v>30</v>
      </c>
      <c r="R15" s="272">
        <v>11620</v>
      </c>
      <c r="S15" s="272">
        <v>28</v>
      </c>
      <c r="T15" s="272">
        <v>24125</v>
      </c>
      <c r="U15" s="272">
        <v>1069</v>
      </c>
      <c r="V15" s="272">
        <f t="shared" si="3"/>
        <v>38823</v>
      </c>
      <c r="W15" s="272">
        <f t="shared" si="3"/>
        <v>73</v>
      </c>
      <c r="X15" s="272">
        <v>34921</v>
      </c>
      <c r="Y15" s="272">
        <v>43</v>
      </c>
      <c r="Z15" s="272">
        <v>3902</v>
      </c>
      <c r="AA15" s="272">
        <v>30</v>
      </c>
      <c r="AB15" s="272">
        <f t="shared" si="0"/>
        <v>25974</v>
      </c>
      <c r="AC15" s="272">
        <f t="shared" si="0"/>
        <v>357</v>
      </c>
      <c r="AD15" s="273">
        <v>21596</v>
      </c>
      <c r="AE15" s="273">
        <v>289</v>
      </c>
      <c r="AF15" s="272">
        <v>4378</v>
      </c>
      <c r="AG15" s="272">
        <v>68</v>
      </c>
      <c r="AH15" s="35"/>
    </row>
    <row r="16" spans="1:34" ht="15.75" customHeight="1">
      <c r="A16" s="279" t="s">
        <v>198</v>
      </c>
      <c r="B16" s="272">
        <f t="shared" si="1"/>
        <v>5440566</v>
      </c>
      <c r="C16" s="272">
        <f t="shared" si="1"/>
        <v>70513</v>
      </c>
      <c r="D16" s="272">
        <f t="shared" si="2"/>
        <v>5362211</v>
      </c>
      <c r="E16" s="272">
        <f t="shared" si="2"/>
        <v>70018</v>
      </c>
      <c r="F16" s="272">
        <v>61806</v>
      </c>
      <c r="G16" s="272">
        <v>49</v>
      </c>
      <c r="H16" s="272">
        <v>4862303</v>
      </c>
      <c r="I16" s="272">
        <v>59059</v>
      </c>
      <c r="J16" s="272">
        <v>24924</v>
      </c>
      <c r="K16" s="272">
        <v>223</v>
      </c>
      <c r="L16" s="272">
        <v>323</v>
      </c>
      <c r="M16" s="272">
        <v>7</v>
      </c>
      <c r="N16" s="272">
        <v>344460</v>
      </c>
      <c r="O16" s="272">
        <v>9546</v>
      </c>
      <c r="P16" s="272">
        <v>30728</v>
      </c>
      <c r="Q16" s="272">
        <v>32</v>
      </c>
      <c r="R16" s="272">
        <v>13542</v>
      </c>
      <c r="S16" s="272">
        <v>33</v>
      </c>
      <c r="T16" s="272">
        <v>24125</v>
      </c>
      <c r="U16" s="272">
        <v>1069</v>
      </c>
      <c r="V16" s="272">
        <f t="shared" si="3"/>
        <v>50653</v>
      </c>
      <c r="W16" s="272">
        <f t="shared" si="3"/>
        <v>101</v>
      </c>
      <c r="X16" s="272">
        <v>45239</v>
      </c>
      <c r="Y16" s="272">
        <v>57</v>
      </c>
      <c r="Z16" s="272">
        <v>5414</v>
      </c>
      <c r="AA16" s="272">
        <v>44</v>
      </c>
      <c r="AB16" s="272">
        <f t="shared" si="0"/>
        <v>27702</v>
      </c>
      <c r="AC16" s="272">
        <f t="shared" si="0"/>
        <v>394</v>
      </c>
      <c r="AD16" s="273">
        <v>23310</v>
      </c>
      <c r="AE16" s="273">
        <v>324</v>
      </c>
      <c r="AF16" s="272">
        <v>4392</v>
      </c>
      <c r="AG16" s="272">
        <v>70</v>
      </c>
      <c r="AH16" s="35"/>
    </row>
    <row r="17" spans="1:34" ht="15.75" customHeight="1">
      <c r="A17" s="279" t="s">
        <v>199</v>
      </c>
      <c r="B17" s="272">
        <f t="shared" si="1"/>
        <v>10775942</v>
      </c>
      <c r="C17" s="272">
        <f t="shared" si="1"/>
        <v>141123</v>
      </c>
      <c r="D17" s="272">
        <f t="shared" si="2"/>
        <v>10588118</v>
      </c>
      <c r="E17" s="272">
        <f t="shared" si="2"/>
        <v>139533</v>
      </c>
      <c r="F17" s="272">
        <v>63285</v>
      </c>
      <c r="G17" s="272">
        <v>50</v>
      </c>
      <c r="H17" s="272">
        <v>9748109</v>
      </c>
      <c r="I17" s="272">
        <v>117965</v>
      </c>
      <c r="J17" s="272">
        <v>25507</v>
      </c>
      <c r="K17" s="272">
        <v>232</v>
      </c>
      <c r="L17" s="272">
        <v>516</v>
      </c>
      <c r="M17" s="272">
        <v>12</v>
      </c>
      <c r="N17" s="272">
        <v>648903</v>
      </c>
      <c r="O17" s="272">
        <v>18978</v>
      </c>
      <c r="P17" s="272">
        <v>34822</v>
      </c>
      <c r="Q17" s="272">
        <v>35</v>
      </c>
      <c r="R17" s="272">
        <v>15671</v>
      </c>
      <c r="S17" s="272">
        <v>38</v>
      </c>
      <c r="T17" s="272">
        <v>51305</v>
      </c>
      <c r="U17" s="272">
        <v>2223</v>
      </c>
      <c r="V17" s="272">
        <f t="shared" si="3"/>
        <v>153521</v>
      </c>
      <c r="W17" s="272">
        <f t="shared" si="3"/>
        <v>1107</v>
      </c>
      <c r="X17" s="272">
        <v>53458</v>
      </c>
      <c r="Y17" s="272">
        <v>68</v>
      </c>
      <c r="Z17" s="272">
        <v>100063</v>
      </c>
      <c r="AA17" s="272">
        <v>1039</v>
      </c>
      <c r="AB17" s="272">
        <f t="shared" si="0"/>
        <v>34303</v>
      </c>
      <c r="AC17" s="272">
        <f t="shared" si="0"/>
        <v>483</v>
      </c>
      <c r="AD17" s="273">
        <v>28766</v>
      </c>
      <c r="AE17" s="273">
        <v>399</v>
      </c>
      <c r="AF17" s="272">
        <v>5537</v>
      </c>
      <c r="AG17" s="272">
        <v>84</v>
      </c>
      <c r="AH17" s="35"/>
    </row>
    <row r="18" spans="1:34" ht="15.75" customHeight="1">
      <c r="A18" s="279" t="s">
        <v>200</v>
      </c>
      <c r="B18" s="272">
        <f aca="true" t="shared" si="4" ref="B18:C20">D18++V18+AB18</f>
        <v>11481357</v>
      </c>
      <c r="C18" s="272">
        <f t="shared" si="4"/>
        <v>145349</v>
      </c>
      <c r="D18" s="272">
        <f aca="true" t="shared" si="5" ref="D18:E20">F18+H18+J18+N18+P18+L18+R18+T18</f>
        <v>11260996</v>
      </c>
      <c r="E18" s="272">
        <f t="shared" si="5"/>
        <v>143393</v>
      </c>
      <c r="F18" s="272">
        <v>198830</v>
      </c>
      <c r="G18" s="272">
        <v>144</v>
      </c>
      <c r="H18" s="272">
        <v>10091904</v>
      </c>
      <c r="I18" s="272">
        <v>120911</v>
      </c>
      <c r="J18" s="272">
        <v>100795</v>
      </c>
      <c r="K18" s="272">
        <v>793</v>
      </c>
      <c r="L18" s="272">
        <v>634</v>
      </c>
      <c r="M18" s="272">
        <v>13</v>
      </c>
      <c r="N18" s="272">
        <v>738878</v>
      </c>
      <c r="O18" s="272">
        <v>19195</v>
      </c>
      <c r="P18" s="272">
        <v>59967</v>
      </c>
      <c r="Q18" s="272">
        <v>62</v>
      </c>
      <c r="R18" s="272">
        <v>18781</v>
      </c>
      <c r="S18" s="272">
        <v>42</v>
      </c>
      <c r="T18" s="272">
        <v>51207</v>
      </c>
      <c r="U18" s="272">
        <v>2233</v>
      </c>
      <c r="V18" s="272">
        <f aca="true" t="shared" si="6" ref="V18:W20">+X18+Z18</f>
        <v>160515</v>
      </c>
      <c r="W18" s="272">
        <f t="shared" si="6"/>
        <v>1129</v>
      </c>
      <c r="X18" s="272">
        <v>59521</v>
      </c>
      <c r="Y18" s="272">
        <v>75</v>
      </c>
      <c r="Z18" s="272">
        <v>100994</v>
      </c>
      <c r="AA18" s="272">
        <v>1054</v>
      </c>
      <c r="AB18" s="272">
        <f aca="true" t="shared" si="7" ref="AB18:AC20">AD18+AF18</f>
        <v>59846</v>
      </c>
      <c r="AC18" s="272">
        <f t="shared" si="7"/>
        <v>827</v>
      </c>
      <c r="AD18" s="273">
        <v>45744</v>
      </c>
      <c r="AE18" s="273">
        <v>601</v>
      </c>
      <c r="AF18" s="272">
        <v>14102</v>
      </c>
      <c r="AG18" s="272">
        <v>226</v>
      </c>
      <c r="AH18" s="35"/>
    </row>
    <row r="19" spans="1:34" ht="15.75" customHeight="1">
      <c r="A19" s="279" t="s">
        <v>217</v>
      </c>
      <c r="B19" s="272">
        <f t="shared" si="4"/>
        <v>11506686</v>
      </c>
      <c r="C19" s="272">
        <f t="shared" si="4"/>
        <v>145595</v>
      </c>
      <c r="D19" s="272">
        <f t="shared" si="5"/>
        <v>11269517</v>
      </c>
      <c r="E19" s="272">
        <f t="shared" si="5"/>
        <v>143508</v>
      </c>
      <c r="F19" s="272">
        <v>199343</v>
      </c>
      <c r="G19" s="272">
        <v>147</v>
      </c>
      <c r="H19" s="272">
        <v>10094638</v>
      </c>
      <c r="I19" s="272">
        <v>120968</v>
      </c>
      <c r="J19" s="272">
        <v>102443</v>
      </c>
      <c r="K19" s="272">
        <v>826</v>
      </c>
      <c r="L19" s="272">
        <v>634</v>
      </c>
      <c r="M19" s="272">
        <v>13</v>
      </c>
      <c r="N19" s="272">
        <v>739881</v>
      </c>
      <c r="O19" s="272">
        <v>19199</v>
      </c>
      <c r="P19" s="272">
        <v>62163</v>
      </c>
      <c r="Q19" s="272">
        <v>64</v>
      </c>
      <c r="R19" s="272">
        <v>18958</v>
      </c>
      <c r="S19" s="272">
        <v>43</v>
      </c>
      <c r="T19" s="272">
        <v>51457</v>
      </c>
      <c r="U19" s="272">
        <v>2248</v>
      </c>
      <c r="V19" s="272">
        <f t="shared" si="6"/>
        <v>170115</v>
      </c>
      <c r="W19" s="272">
        <f t="shared" si="6"/>
        <v>1146</v>
      </c>
      <c r="X19" s="272">
        <v>68628</v>
      </c>
      <c r="Y19" s="272">
        <v>86</v>
      </c>
      <c r="Z19" s="272">
        <v>101487</v>
      </c>
      <c r="AA19" s="272">
        <v>1060</v>
      </c>
      <c r="AB19" s="272">
        <f t="shared" si="7"/>
        <v>67054</v>
      </c>
      <c r="AC19" s="272">
        <f t="shared" si="7"/>
        <v>941</v>
      </c>
      <c r="AD19" s="273">
        <v>52690</v>
      </c>
      <c r="AE19" s="273">
        <v>713</v>
      </c>
      <c r="AF19" s="272">
        <v>14364</v>
      </c>
      <c r="AG19" s="272">
        <v>228</v>
      </c>
      <c r="AH19" s="35"/>
    </row>
    <row r="20" spans="1:34" ht="15.75" customHeight="1">
      <c r="A20" s="279" t="s">
        <v>220</v>
      </c>
      <c r="B20" s="272">
        <f t="shared" si="4"/>
        <v>11526469</v>
      </c>
      <c r="C20" s="272">
        <f t="shared" si="4"/>
        <v>145768</v>
      </c>
      <c r="D20" s="272">
        <f t="shared" si="5"/>
        <v>11276432</v>
      </c>
      <c r="E20" s="272">
        <f t="shared" si="5"/>
        <v>143586</v>
      </c>
      <c r="F20" s="272">
        <v>202028</v>
      </c>
      <c r="G20" s="272">
        <v>154</v>
      </c>
      <c r="H20" s="272">
        <v>10095362</v>
      </c>
      <c r="I20" s="272">
        <v>121009</v>
      </c>
      <c r="J20" s="272">
        <v>103340</v>
      </c>
      <c r="K20" s="272">
        <v>843</v>
      </c>
      <c r="L20" s="272">
        <v>634</v>
      </c>
      <c r="M20" s="272">
        <v>13</v>
      </c>
      <c r="N20" s="272">
        <v>740913</v>
      </c>
      <c r="O20" s="272">
        <v>19202</v>
      </c>
      <c r="P20" s="272">
        <v>63031</v>
      </c>
      <c r="Q20" s="272">
        <v>65</v>
      </c>
      <c r="R20" s="272">
        <v>19677</v>
      </c>
      <c r="S20" s="272">
        <v>50</v>
      </c>
      <c r="T20" s="272">
        <v>51447</v>
      </c>
      <c r="U20" s="272">
        <v>2250</v>
      </c>
      <c r="V20" s="272">
        <f t="shared" si="6"/>
        <v>177125</v>
      </c>
      <c r="W20" s="272">
        <f t="shared" si="6"/>
        <v>1163</v>
      </c>
      <c r="X20" s="272">
        <v>74864</v>
      </c>
      <c r="Y20" s="272">
        <v>93</v>
      </c>
      <c r="Z20" s="272">
        <v>102261</v>
      </c>
      <c r="AA20" s="272">
        <v>1070</v>
      </c>
      <c r="AB20" s="272">
        <f t="shared" si="7"/>
        <v>72912</v>
      </c>
      <c r="AC20" s="272">
        <f t="shared" si="7"/>
        <v>1019</v>
      </c>
      <c r="AD20" s="273">
        <v>58548</v>
      </c>
      <c r="AE20" s="273">
        <v>791</v>
      </c>
      <c r="AF20" s="272">
        <v>14364</v>
      </c>
      <c r="AG20" s="272">
        <v>228</v>
      </c>
      <c r="AH20" s="35"/>
    </row>
    <row r="21" spans="1:34" ht="15.75" customHeight="1">
      <c r="A21" s="279" t="s">
        <v>223</v>
      </c>
      <c r="B21" s="272">
        <f>D21++V21+AB21</f>
        <v>11543001</v>
      </c>
      <c r="C21" s="272">
        <f>E21++W21+AC21</f>
        <v>145876</v>
      </c>
      <c r="D21" s="272">
        <f>F21+H21+J21+N21+P21+L21+R21+T21</f>
        <v>11283646</v>
      </c>
      <c r="E21" s="272">
        <f>G21+I21+K21+O21+Q21+M21+S21+U21</f>
        <v>143630</v>
      </c>
      <c r="F21" s="272">
        <v>203515</v>
      </c>
      <c r="G21" s="272">
        <v>156</v>
      </c>
      <c r="H21" s="272">
        <v>10095635</v>
      </c>
      <c r="I21" s="272">
        <v>121030</v>
      </c>
      <c r="J21" s="272">
        <v>103491</v>
      </c>
      <c r="K21" s="272">
        <v>850</v>
      </c>
      <c r="L21" s="272">
        <v>634</v>
      </c>
      <c r="M21" s="272">
        <v>13</v>
      </c>
      <c r="N21" s="272">
        <v>742457</v>
      </c>
      <c r="O21" s="272">
        <v>19209</v>
      </c>
      <c r="P21" s="272">
        <v>65589</v>
      </c>
      <c r="Q21" s="272">
        <v>68</v>
      </c>
      <c r="R21" s="272">
        <v>20905</v>
      </c>
      <c r="S21" s="272">
        <v>53</v>
      </c>
      <c r="T21" s="272">
        <v>51420</v>
      </c>
      <c r="U21" s="272">
        <v>2251</v>
      </c>
      <c r="V21" s="272">
        <f>+X21+Z21</f>
        <v>183691</v>
      </c>
      <c r="W21" s="272">
        <f>+Y21+AA21</f>
        <v>1180</v>
      </c>
      <c r="X21" s="272">
        <v>81034</v>
      </c>
      <c r="Y21" s="272">
        <v>101</v>
      </c>
      <c r="Z21" s="272">
        <v>102657</v>
      </c>
      <c r="AA21" s="272">
        <v>1079</v>
      </c>
      <c r="AB21" s="272">
        <f>AD21+AF21</f>
        <v>75664</v>
      </c>
      <c r="AC21" s="272">
        <f>AE21+AG21</f>
        <v>1066</v>
      </c>
      <c r="AD21" s="273">
        <v>61300</v>
      </c>
      <c r="AE21" s="273">
        <v>838</v>
      </c>
      <c r="AF21" s="272">
        <v>14364</v>
      </c>
      <c r="AG21" s="272">
        <v>228</v>
      </c>
      <c r="AH21" s="35"/>
    </row>
    <row r="22" spans="1:34" ht="15.75" customHeight="1">
      <c r="A22" s="279" t="s">
        <v>226</v>
      </c>
      <c r="B22" s="272">
        <f>D22++V22+AB22</f>
        <v>11577533</v>
      </c>
      <c r="C22" s="272">
        <f>E22++W22+AC22</f>
        <v>146030</v>
      </c>
      <c r="D22" s="272">
        <f>F22+H22+J22+N22+P22+L22+R22+T22</f>
        <v>11303197</v>
      </c>
      <c r="E22" s="272">
        <f>G22+I22+K22+O22+Q22+M22+S22+U22</f>
        <v>143722</v>
      </c>
      <c r="F22" s="272">
        <v>208807</v>
      </c>
      <c r="G22" s="272">
        <v>160</v>
      </c>
      <c r="H22" s="272">
        <v>10097238</v>
      </c>
      <c r="I22" s="272">
        <v>121078</v>
      </c>
      <c r="J22" s="272">
        <v>104608</v>
      </c>
      <c r="K22" s="272">
        <v>866</v>
      </c>
      <c r="L22" s="272">
        <v>634</v>
      </c>
      <c r="M22" s="272">
        <v>13</v>
      </c>
      <c r="N22" s="272">
        <v>743258</v>
      </c>
      <c r="O22" s="272">
        <v>19211</v>
      </c>
      <c r="P22" s="272">
        <v>70130</v>
      </c>
      <c r="Q22" s="272">
        <v>75</v>
      </c>
      <c r="R22" s="272">
        <v>27102</v>
      </c>
      <c r="S22" s="272">
        <v>68</v>
      </c>
      <c r="T22" s="272">
        <v>51420</v>
      </c>
      <c r="U22" s="272">
        <v>2251</v>
      </c>
      <c r="V22" s="272">
        <f>+X22+Z22</f>
        <v>195470</v>
      </c>
      <c r="W22" s="272">
        <f>+Y22+AA22</f>
        <v>1200</v>
      </c>
      <c r="X22" s="272">
        <v>92491</v>
      </c>
      <c r="Y22" s="272">
        <v>113</v>
      </c>
      <c r="Z22" s="272">
        <v>102979</v>
      </c>
      <c r="AA22" s="272">
        <v>1087</v>
      </c>
      <c r="AB22" s="272">
        <f>AD22+AF22</f>
        <v>78866</v>
      </c>
      <c r="AC22" s="272">
        <f>AE22+AG22</f>
        <v>1108</v>
      </c>
      <c r="AD22" s="273">
        <v>64502</v>
      </c>
      <c r="AE22" s="273">
        <v>880</v>
      </c>
      <c r="AF22" s="272">
        <v>14364</v>
      </c>
      <c r="AG22" s="272">
        <v>228</v>
      </c>
      <c r="AH22" s="35"/>
    </row>
    <row r="23" spans="1:34" ht="15.75" customHeight="1">
      <c r="A23" s="118" t="s">
        <v>227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3"/>
      <c r="AE23" s="273"/>
      <c r="AF23" s="272"/>
      <c r="AG23" s="272"/>
      <c r="AH23" s="35"/>
    </row>
    <row r="24" spans="1:34" ht="15.75" customHeight="1">
      <c r="A24" s="279" t="s">
        <v>230</v>
      </c>
      <c r="B24" s="272">
        <f aca="true" t="shared" si="8" ref="B24:C26">D24++V24+AB24</f>
        <v>5656444</v>
      </c>
      <c r="C24" s="272">
        <f t="shared" si="8"/>
        <v>72615</v>
      </c>
      <c r="D24" s="272">
        <f aca="true" t="shared" si="9" ref="D24:E26">F24+H24+J24+N24+P24+L24+R24+T24</f>
        <v>5648932</v>
      </c>
      <c r="E24" s="272">
        <f t="shared" si="9"/>
        <v>72549</v>
      </c>
      <c r="F24" s="272">
        <v>7327</v>
      </c>
      <c r="G24" s="272">
        <v>9</v>
      </c>
      <c r="H24" s="272">
        <v>5295780</v>
      </c>
      <c r="I24" s="272">
        <v>61756</v>
      </c>
      <c r="J24" s="272">
        <v>969</v>
      </c>
      <c r="K24" s="272">
        <v>13</v>
      </c>
      <c r="L24" s="272">
        <v>326</v>
      </c>
      <c r="M24" s="272">
        <v>6</v>
      </c>
      <c r="N24" s="272">
        <v>310184</v>
      </c>
      <c r="O24" s="272">
        <v>9485</v>
      </c>
      <c r="P24" s="272">
        <v>1697</v>
      </c>
      <c r="Q24" s="272">
        <v>2</v>
      </c>
      <c r="R24" s="272">
        <v>1864</v>
      </c>
      <c r="S24" s="272">
        <v>7</v>
      </c>
      <c r="T24" s="272">
        <v>30785</v>
      </c>
      <c r="U24" s="272">
        <v>1271</v>
      </c>
      <c r="V24" s="272">
        <f aca="true" t="shared" si="10" ref="V24:W26">+X24+Z24</f>
        <v>3477</v>
      </c>
      <c r="W24" s="272">
        <f t="shared" si="10"/>
        <v>6</v>
      </c>
      <c r="X24" s="272">
        <v>3200</v>
      </c>
      <c r="Y24" s="272">
        <v>4</v>
      </c>
      <c r="Z24" s="272">
        <v>277</v>
      </c>
      <c r="AA24" s="272">
        <v>2</v>
      </c>
      <c r="AB24" s="272">
        <f aca="true" t="shared" si="11" ref="AB24:AC27">AD24+AF24</f>
        <v>4035</v>
      </c>
      <c r="AC24" s="272">
        <f t="shared" si="11"/>
        <v>60</v>
      </c>
      <c r="AD24" s="273">
        <v>2761</v>
      </c>
      <c r="AE24" s="273">
        <v>44</v>
      </c>
      <c r="AF24" s="272">
        <v>1274</v>
      </c>
      <c r="AG24" s="272">
        <v>16</v>
      </c>
      <c r="AH24" s="35"/>
    </row>
    <row r="25" spans="1:34" ht="15.75" customHeight="1">
      <c r="A25" s="279" t="s">
        <v>235</v>
      </c>
      <c r="B25" s="272">
        <f t="shared" si="8"/>
        <v>5923651</v>
      </c>
      <c r="C25" s="272">
        <f t="shared" si="8"/>
        <v>74217</v>
      </c>
      <c r="D25" s="272">
        <f t="shared" si="9"/>
        <v>5897713</v>
      </c>
      <c r="E25" s="272">
        <f t="shared" si="9"/>
        <v>73965</v>
      </c>
      <c r="F25" s="272">
        <v>61252</v>
      </c>
      <c r="G25" s="272">
        <v>48</v>
      </c>
      <c r="H25" s="272">
        <v>5417210</v>
      </c>
      <c r="I25" s="272">
        <v>62788</v>
      </c>
      <c r="J25" s="272">
        <v>31602</v>
      </c>
      <c r="K25" s="272">
        <v>234</v>
      </c>
      <c r="L25" s="272">
        <v>326</v>
      </c>
      <c r="M25" s="272">
        <v>6</v>
      </c>
      <c r="N25" s="272">
        <v>347753</v>
      </c>
      <c r="O25" s="272">
        <v>9574</v>
      </c>
      <c r="P25" s="272">
        <v>5677</v>
      </c>
      <c r="Q25" s="272">
        <v>5</v>
      </c>
      <c r="R25" s="272">
        <v>2491</v>
      </c>
      <c r="S25" s="272">
        <v>11</v>
      </c>
      <c r="T25" s="272">
        <v>31402</v>
      </c>
      <c r="U25" s="272">
        <v>1299</v>
      </c>
      <c r="V25" s="272">
        <f t="shared" si="10"/>
        <v>8840</v>
      </c>
      <c r="W25" s="272">
        <f t="shared" si="10"/>
        <v>15</v>
      </c>
      <c r="X25" s="272">
        <v>8205</v>
      </c>
      <c r="Y25" s="272">
        <v>10</v>
      </c>
      <c r="Z25" s="272">
        <v>635</v>
      </c>
      <c r="AA25" s="272">
        <v>5</v>
      </c>
      <c r="AB25" s="272">
        <f t="shared" si="11"/>
        <v>17098</v>
      </c>
      <c r="AC25" s="272">
        <f t="shared" si="11"/>
        <v>237</v>
      </c>
      <c r="AD25" s="273">
        <v>10430</v>
      </c>
      <c r="AE25" s="273">
        <v>145</v>
      </c>
      <c r="AF25" s="272">
        <v>6668</v>
      </c>
      <c r="AG25" s="272">
        <v>92</v>
      </c>
      <c r="AH25" s="35"/>
    </row>
    <row r="26" spans="1:34" ht="15.75" customHeight="1">
      <c r="A26" s="279" t="s">
        <v>239</v>
      </c>
      <c r="B26" s="272">
        <f t="shared" si="8"/>
        <v>5950984</v>
      </c>
      <c r="C26" s="272">
        <f t="shared" si="8"/>
        <v>74367</v>
      </c>
      <c r="D26" s="272">
        <f t="shared" si="9"/>
        <v>5907762</v>
      </c>
      <c r="E26" s="272">
        <f t="shared" si="9"/>
        <v>74033</v>
      </c>
      <c r="F26" s="272">
        <v>61251</v>
      </c>
      <c r="G26" s="272">
        <v>48</v>
      </c>
      <c r="H26" s="272">
        <v>5420576</v>
      </c>
      <c r="I26" s="272">
        <v>62830</v>
      </c>
      <c r="J26" s="272">
        <v>32046</v>
      </c>
      <c r="K26" s="272">
        <v>245</v>
      </c>
      <c r="L26" s="272">
        <v>326</v>
      </c>
      <c r="M26" s="272">
        <v>6</v>
      </c>
      <c r="N26" s="272">
        <v>348527</v>
      </c>
      <c r="O26" s="272">
        <v>9578</v>
      </c>
      <c r="P26" s="272">
        <v>11009</v>
      </c>
      <c r="Q26" s="272">
        <v>10</v>
      </c>
      <c r="R26" s="272">
        <v>2612</v>
      </c>
      <c r="S26" s="272">
        <v>13</v>
      </c>
      <c r="T26" s="272">
        <v>31415</v>
      </c>
      <c r="U26" s="272">
        <v>1303</v>
      </c>
      <c r="V26" s="272">
        <f t="shared" si="10"/>
        <v>21770</v>
      </c>
      <c r="W26" s="272">
        <f t="shared" si="10"/>
        <v>38</v>
      </c>
      <c r="X26" s="272">
        <v>19243</v>
      </c>
      <c r="Y26" s="272">
        <v>23</v>
      </c>
      <c r="Z26" s="272">
        <v>2527</v>
      </c>
      <c r="AA26" s="272">
        <v>15</v>
      </c>
      <c r="AB26" s="272">
        <f>AD26+AF26</f>
        <v>21452</v>
      </c>
      <c r="AC26" s="272">
        <f>AE26+AG26</f>
        <v>296</v>
      </c>
      <c r="AD26" s="273">
        <v>14781</v>
      </c>
      <c r="AE26" s="273">
        <v>202</v>
      </c>
      <c r="AF26" s="272">
        <v>6671</v>
      </c>
      <c r="AG26" s="272">
        <v>94</v>
      </c>
      <c r="AH26" s="35"/>
    </row>
    <row r="27" spans="1:34" s="101" customFormat="1" ht="15.75" customHeight="1">
      <c r="A27" s="98" t="s">
        <v>11</v>
      </c>
      <c r="B27" s="99"/>
      <c r="C27" s="99"/>
      <c r="D27" s="99">
        <f>F27+H27+J27+L27+N27+P27+R27+T27</f>
        <v>100.00000000000003</v>
      </c>
      <c r="E27" s="99">
        <f>G27+I27+K27+M27+O27+Q27+S27+U27</f>
        <v>100.00000000000001</v>
      </c>
      <c r="F27" s="217">
        <f>ROUND(F26/$D$26*100,2)</f>
        <v>1.04</v>
      </c>
      <c r="G27" s="217">
        <f>ROUND(G26/$E$26*100,2)</f>
        <v>0.06</v>
      </c>
      <c r="H27" s="99">
        <f>ROUND(H26/$D$26*100,2)</f>
        <v>91.75</v>
      </c>
      <c r="I27" s="99">
        <f>ROUND(I26/$E$26*100,2)</f>
        <v>84.87</v>
      </c>
      <c r="J27" s="217">
        <f>ROUND(J26/$D$26*100,2)</f>
        <v>0.54</v>
      </c>
      <c r="K27" s="217">
        <f>ROUND(K26/$E$26*100,2)</f>
        <v>0.33</v>
      </c>
      <c r="L27" s="217">
        <f>ROUND(L26/$D$26*100,2)</f>
        <v>0.01</v>
      </c>
      <c r="M27" s="217">
        <f>ROUND(M26/$E$26*100,2)</f>
        <v>0.01</v>
      </c>
      <c r="N27" s="217">
        <f>ROUND(N26/$D$26*100,2)</f>
        <v>5.9</v>
      </c>
      <c r="O27" s="217">
        <f>ROUND(O26/$E$26*100,2)</f>
        <v>12.94</v>
      </c>
      <c r="P27" s="217">
        <f>ROUND(P26/$D$26*100,2)</f>
        <v>0.19</v>
      </c>
      <c r="Q27" s="217">
        <f>ROUND(Q26/$E$26*100,2)</f>
        <v>0.01</v>
      </c>
      <c r="R27" s="217">
        <f>ROUND(R26/$D$26*100,2)</f>
        <v>0.04</v>
      </c>
      <c r="S27" s="217">
        <f>ROUND(S26/$E$26*100,2)</f>
        <v>0.02</v>
      </c>
      <c r="T27" s="217">
        <f>ROUND(T26/$D$26*100,2)</f>
        <v>0.53</v>
      </c>
      <c r="U27" s="217">
        <f>ROUND(U26/$E$26*100,2)</f>
        <v>1.76</v>
      </c>
      <c r="V27" s="99">
        <f>X27+Z27</f>
        <v>100</v>
      </c>
      <c r="W27" s="99">
        <f>Y27+AA27</f>
        <v>100</v>
      </c>
      <c r="X27" s="99">
        <f>ROUND(X26/$V$26*100,2)</f>
        <v>88.39</v>
      </c>
      <c r="Y27" s="99">
        <f>ROUND(Y26/$W$26*100,2)</f>
        <v>60.53</v>
      </c>
      <c r="Z27" s="99">
        <f>ROUND(Z26/$V$26*100,2)</f>
        <v>11.61</v>
      </c>
      <c r="AA27" s="99">
        <f>ROUND(AA26/$W$26*100,2)</f>
        <v>39.47</v>
      </c>
      <c r="AB27" s="99">
        <f t="shared" si="11"/>
        <v>100</v>
      </c>
      <c r="AC27" s="99">
        <f t="shared" si="11"/>
        <v>100</v>
      </c>
      <c r="AD27" s="99">
        <f>ROUND(AD26/$AB$26*100,2)</f>
        <v>68.9</v>
      </c>
      <c r="AE27" s="99">
        <f>ROUND(AE26/$AC$26*100,2)</f>
        <v>68.24</v>
      </c>
      <c r="AF27" s="99">
        <f>ROUND(AF26/$AB$26*100,2)</f>
        <v>31.1</v>
      </c>
      <c r="AG27" s="99">
        <f>ROUND(AG26/$AC$26*100,2)</f>
        <v>31.76</v>
      </c>
      <c r="AH27" s="100"/>
    </row>
    <row r="28" spans="1:34" s="69" customFormat="1" ht="15.75" customHeight="1">
      <c r="A28" s="120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1"/>
      <c r="AG28" s="237"/>
      <c r="AH28" s="80"/>
    </row>
    <row r="29" spans="1:44" s="69" customFormat="1" ht="15.75" customHeight="1">
      <c r="A29" s="121" t="s">
        <v>73</v>
      </c>
      <c r="B29" s="67"/>
      <c r="C29" s="67"/>
      <c r="D29" s="67"/>
      <c r="E29" s="67"/>
      <c r="F29" s="67"/>
      <c r="G29" s="67"/>
      <c r="R29" s="92"/>
      <c r="S29" s="92"/>
      <c r="AH29" s="122"/>
      <c r="AI29" s="122"/>
      <c r="AL29" s="81"/>
      <c r="AM29" s="81"/>
      <c r="AN29" s="81"/>
      <c r="AO29" s="81"/>
      <c r="AP29" s="81"/>
      <c r="AQ29" s="81"/>
      <c r="AR29" s="67"/>
    </row>
    <row r="30" spans="1:34" ht="16.5">
      <c r="A30" s="121" t="s">
        <v>77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2009-04-20T02:22:33Z</cp:lastPrinted>
  <dcterms:created xsi:type="dcterms:W3CDTF">1997-08-07T07:20:16Z</dcterms:created>
  <dcterms:modified xsi:type="dcterms:W3CDTF">2009-04-28T08:35:39Z</dcterms:modified>
  <cp:category/>
  <cp:version/>
  <cp:contentType/>
  <cp:contentStatus/>
</cp:coreProperties>
</file>